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date1904="1" showInkAnnotation="0" codeName="ThisWorkbook" autoCompressPictures="0"/>
  <bookViews>
    <workbookView xWindow="580" yWindow="460" windowWidth="23900" windowHeight="18420" tabRatio="500"/>
  </bookViews>
  <sheets>
    <sheet name="Totals" sheetId="1" r:id="rId1"/>
    <sheet name="Percents" sheetId="2" r:id="rId2"/>
  </sheets>
  <definedNames>
    <definedName name="agg_aggressor">Totals!$AO$1</definedName>
    <definedName name="agg_dinv">Totals!$AM$1</definedName>
    <definedName name="agg_physical">Totals!$AV$1</definedName>
    <definedName name="agg_total">Totals!$F$1</definedName>
    <definedName name="agg_victim">Totals!$AP$1</definedName>
    <definedName name="char_3456">Totals!$CN$1</definedName>
    <definedName name="char_animal">Totals!$AI$1</definedName>
    <definedName name="char_familiar">Totals!$AG$1</definedName>
    <definedName name="char_family">Totals!$AK$1</definedName>
    <definedName name="char_female">Totals!$AE$1</definedName>
    <definedName name="char_friend">Totals!$AJ$1</definedName>
    <definedName name="char_human">Totals!$AH$1</definedName>
    <definedName name="char_male">Totals!$AD$1</definedName>
    <definedName name="char_total">Totals!$D$1</definedName>
    <definedName name="CRLF" hidden="1">"_x000D_"</definedName>
    <definedName name="data_categories">Percents!$B:$B</definedName>
    <definedName name="data_h_female">Percents!$G:$G</definedName>
    <definedName name="data_h_male">Percents!$F:$F</definedName>
    <definedName name="data_width" hidden="1">91</definedName>
    <definedName name="dreams_agg">Totals!$F$2</definedName>
    <definedName name="dreams_fail">Totals!$U$2</definedName>
    <definedName name="dreams_fri">Totals!$J$2</definedName>
    <definedName name="dreams_gf">Totals!$X$2</definedName>
    <definedName name="dreams_mf">Totals!$V$2</definedName>
    <definedName name="dreams_sex">Totals!$N$2</definedName>
    <definedName name="dreams_striving">Totals!$CO$2</definedName>
    <definedName name="dreams_succ">Totals!$T$2</definedName>
    <definedName name="dreams_total" localSheetId="1">Totals!$A$2</definedName>
    <definedName name="dreams_total">Totals!$A$2</definedName>
    <definedName name="edited_file" hidden="1">" "</definedName>
    <definedName name="edited_row" hidden="1">" "</definedName>
    <definedName name="emot_negative">Totals!$CE$1</definedName>
    <definedName name="emot_total">Totals!$Y$1</definedName>
    <definedName name="fail_dinv">Totals!$CA$1</definedName>
    <definedName name="fri_befriended">Totals!$AZ$1</definedName>
    <definedName name="fri_befriender">Totals!$AY$1</definedName>
    <definedName name="fri_dinv">Totals!$AW$1</definedName>
    <definedName name="fri_total">Totals!$J$1</definedName>
    <definedName name="mf_bodily">Totals!$CC$1</definedName>
    <definedName name="mf_total">Totals!$V$1</definedName>
    <definedName name="neg_total">Totals!$CQ$1</definedName>
    <definedName name="obj_body">Totals!$CL$1</definedName>
    <definedName name="obj_TAS">Totals!$CM$1</definedName>
    <definedName name="original_number" hidden="1">" "</definedName>
    <definedName name="original_series" hidden="1">" "</definedName>
    <definedName name="pos_total">Totals!$CP$1</definedName>
    <definedName name="_xlnm.Print_Area" localSheetId="1">Percents!$A$1:$I$35</definedName>
    <definedName name="serif_font" hidden="1">"Times"</definedName>
    <definedName name="set_familiar">Totals!$CJ$1</definedName>
    <definedName name="set_indoor">Totals!$CH$1</definedName>
    <definedName name="set_outdoor">Totals!$CI$1</definedName>
    <definedName name="set_unfamiliar">Totals!$CK$1</definedName>
    <definedName name="sex_total">Totals!$N$1</definedName>
    <definedName name="succ_dinv">Totals!$BZ$1</definedName>
    <definedName name="zoom_percent" hidden="1">100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" i="1" l="1"/>
  <c r="F1" i="1"/>
  <c r="J1" i="1"/>
  <c r="N1" i="1"/>
  <c r="R1" i="1"/>
  <c r="T1" i="1"/>
  <c r="U1" i="1"/>
  <c r="V1" i="1"/>
  <c r="X1" i="1"/>
  <c r="Y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A2" i="1"/>
  <c r="D2" i="1"/>
  <c r="F2" i="1"/>
  <c r="J2" i="1"/>
  <c r="N2" i="1"/>
  <c r="R2" i="1"/>
  <c r="T2" i="1"/>
  <c r="U2" i="1"/>
  <c r="V2" i="1"/>
  <c r="X2" i="1"/>
  <c r="Y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1" i="2"/>
  <c r="J1" i="2"/>
  <c r="C3" i="2"/>
  <c r="F3" i="2"/>
  <c r="G3" i="2"/>
  <c r="J3" i="2"/>
  <c r="H3" i="2"/>
  <c r="I3" i="2"/>
  <c r="C4" i="2"/>
  <c r="F4" i="2"/>
  <c r="G4" i="2"/>
  <c r="J4" i="2"/>
  <c r="H4" i="2"/>
  <c r="I4" i="2"/>
  <c r="C5" i="2"/>
  <c r="F5" i="2"/>
  <c r="G5" i="2"/>
  <c r="J5" i="2"/>
  <c r="H5" i="2"/>
  <c r="I5" i="2"/>
  <c r="C6" i="2"/>
  <c r="F6" i="2"/>
  <c r="G6" i="2"/>
  <c r="J6" i="2"/>
  <c r="H6" i="2"/>
  <c r="I6" i="2"/>
  <c r="C7" i="2"/>
  <c r="F7" i="2"/>
  <c r="G7" i="2"/>
  <c r="J7" i="2"/>
  <c r="H7" i="2"/>
  <c r="I7" i="2"/>
  <c r="C8" i="2"/>
  <c r="F8" i="2"/>
  <c r="G8" i="2"/>
  <c r="J8" i="2"/>
  <c r="H8" i="2"/>
  <c r="I8" i="2"/>
  <c r="C10" i="2"/>
  <c r="F10" i="2"/>
  <c r="G10" i="2"/>
  <c r="J10" i="2"/>
  <c r="H10" i="2"/>
  <c r="I10" i="2"/>
  <c r="C11" i="2"/>
  <c r="F11" i="2"/>
  <c r="G11" i="2"/>
  <c r="J11" i="2"/>
  <c r="H11" i="2"/>
  <c r="I11" i="2"/>
  <c r="C12" i="2"/>
  <c r="F12" i="2"/>
  <c r="G12" i="2"/>
  <c r="J12" i="2"/>
  <c r="H12" i="2"/>
  <c r="I12" i="2"/>
  <c r="C13" i="2"/>
  <c r="F13" i="2"/>
  <c r="G13" i="2"/>
  <c r="J13" i="2"/>
  <c r="H13" i="2"/>
  <c r="I13" i="2"/>
  <c r="C15" i="2"/>
  <c r="F15" i="2"/>
  <c r="G15" i="2"/>
  <c r="J15" i="2"/>
  <c r="C16" i="2"/>
  <c r="F16" i="2"/>
  <c r="G16" i="2"/>
  <c r="J16" i="2"/>
  <c r="C17" i="2"/>
  <c r="F17" i="2"/>
  <c r="G17" i="2"/>
  <c r="J17" i="2"/>
  <c r="C19" i="2"/>
  <c r="F19" i="2"/>
  <c r="G19" i="2"/>
  <c r="J19" i="2"/>
  <c r="H19" i="2"/>
  <c r="I19" i="2"/>
  <c r="C20" i="2"/>
  <c r="F20" i="2"/>
  <c r="G20" i="2"/>
  <c r="J20" i="2"/>
  <c r="H20" i="2"/>
  <c r="I20" i="2"/>
  <c r="C22" i="2"/>
  <c r="F22" i="2"/>
  <c r="G22" i="2"/>
  <c r="J22" i="2"/>
  <c r="H22" i="2"/>
  <c r="I22" i="2"/>
  <c r="C23" i="2"/>
  <c r="F23" i="2"/>
  <c r="G23" i="2"/>
  <c r="J23" i="2"/>
  <c r="H23" i="2"/>
  <c r="I23" i="2"/>
  <c r="C24" i="2"/>
  <c r="F24" i="2"/>
  <c r="G24" i="2"/>
  <c r="J24" i="2"/>
  <c r="H24" i="2"/>
  <c r="I24" i="2"/>
  <c r="C25" i="2"/>
  <c r="F25" i="2"/>
  <c r="G25" i="2"/>
  <c r="J25" i="2"/>
  <c r="H25" i="2"/>
  <c r="I25" i="2"/>
  <c r="C26" i="2"/>
  <c r="F26" i="2"/>
  <c r="G26" i="2"/>
  <c r="J26" i="2"/>
  <c r="H26" i="2"/>
  <c r="I26" i="2"/>
  <c r="C28" i="2"/>
  <c r="F28" i="2"/>
  <c r="G28" i="2"/>
  <c r="J28" i="2"/>
  <c r="H28" i="2"/>
  <c r="I28" i="2"/>
  <c r="C29" i="2"/>
  <c r="F29" i="2"/>
  <c r="G29" i="2"/>
  <c r="J29" i="2"/>
  <c r="H29" i="2"/>
  <c r="I29" i="2"/>
  <c r="C30" i="2"/>
  <c r="F30" i="2"/>
  <c r="G30" i="2"/>
  <c r="J30" i="2"/>
  <c r="H30" i="2"/>
  <c r="I30" i="2"/>
  <c r="C31" i="2"/>
  <c r="F31" i="2"/>
  <c r="G31" i="2"/>
  <c r="J31" i="2"/>
  <c r="H31" i="2"/>
  <c r="I31" i="2"/>
  <c r="C32" i="2"/>
  <c r="F32" i="2"/>
  <c r="G32" i="2"/>
  <c r="J32" i="2"/>
  <c r="H32" i="2"/>
  <c r="I32" i="2"/>
  <c r="C33" i="2"/>
  <c r="F33" i="2"/>
  <c r="G33" i="2"/>
  <c r="J33" i="2"/>
  <c r="H33" i="2"/>
  <c r="I33" i="2"/>
  <c r="C34" i="2"/>
  <c r="F34" i="2"/>
  <c r="G34" i="2"/>
  <c r="J34" i="2"/>
  <c r="H34" i="2"/>
  <c r="I34" i="2"/>
  <c r="C35" i="2"/>
  <c r="F35" i="2"/>
  <c r="G35" i="2"/>
  <c r="J35" i="2"/>
  <c r="H35" i="2"/>
  <c r="I35" i="2"/>
</calcChain>
</file>

<file path=xl/sharedStrings.xml><?xml version="1.0" encoding="utf-8"?>
<sst xmlns="http://schemas.openxmlformats.org/spreadsheetml/2006/main" count="143" uniqueCount="110">
  <si>
    <t>Self-Negativity Percent</t>
  </si>
  <si>
    <t>Bodily Misfortunes Percent</t>
  </si>
  <si>
    <t>Negative Emotions Percent</t>
  </si>
  <si>
    <t>Dreamer-Involved Success Percent</t>
  </si>
  <si>
    <t>Torso/Anatomy Percent</t>
  </si>
  <si>
    <t>Dreams with at Least One:</t>
  </si>
  <si>
    <t>Aggression</t>
  </si>
  <si>
    <t>Friendliness</t>
  </si>
  <si>
    <t>Sexuality</t>
  </si>
  <si>
    <t>Misfortune</t>
  </si>
  <si>
    <t>Good Fortune</t>
  </si>
  <si>
    <t>Success</t>
  </si>
  <si>
    <t>Failure</t>
  </si>
  <si>
    <t>Striving</t>
  </si>
  <si>
    <r>
      <t>h</t>
    </r>
    <r>
      <rPr>
        <sz val="10"/>
        <rFont val="Times"/>
      </rPr>
      <t xml:space="preserve"> vs.
males</t>
    </r>
  </si>
  <si>
    <r>
      <t>h</t>
    </r>
    <r>
      <rPr>
        <sz val="10"/>
        <rFont val="Times"/>
      </rPr>
      <t xml:space="preserve"> vs.
females</t>
    </r>
  </si>
  <si>
    <r>
      <t>p</t>
    </r>
    <r>
      <rPr>
        <sz val="10"/>
        <rFont val="Times"/>
      </rPr>
      <t xml:space="preserve"> vs.
males</t>
    </r>
  </si>
  <si>
    <r>
      <t>p</t>
    </r>
    <r>
      <rPr>
        <sz val="10"/>
        <rFont val="Times"/>
      </rPr>
      <t xml:space="preserve"> vs.
females</t>
    </r>
  </si>
  <si>
    <t>Male Norms</t>
  </si>
  <si>
    <t>Female Norms</t>
  </si>
  <si>
    <t>N for Male Norms</t>
  </si>
  <si>
    <t>N for Female Norms</t>
  </si>
  <si>
    <t>Characters</t>
  </si>
  <si>
    <t>Male/Female Percent</t>
  </si>
  <si>
    <t>Familiarity Percent</t>
  </si>
  <si>
    <t>Friends Percent</t>
  </si>
  <si>
    <t>Family Percent</t>
  </si>
  <si>
    <t>Dead &amp; Imaginary Percent</t>
  </si>
  <si>
    <t>Animal Percent</t>
  </si>
  <si>
    <t>Social Interaction Percents</t>
  </si>
  <si>
    <t>Aggression/Friendliness Percent</t>
  </si>
  <si>
    <t>Befriender Percent</t>
  </si>
  <si>
    <t>Aggressor Percent</t>
  </si>
  <si>
    <t>Physical Aggression Percent</t>
  </si>
  <si>
    <t>Social Interaction Ratios</t>
  </si>
  <si>
    <t>A/C Index</t>
  </si>
  <si>
    <t>F/C Index</t>
  </si>
  <si>
    <t>S/C Index</t>
  </si>
  <si>
    <t>Settings</t>
  </si>
  <si>
    <t>Indoor Setting Percent</t>
  </si>
  <si>
    <t>Familiar Setting Percent</t>
  </si>
  <si>
    <t>Self-Concept Percents</t>
  </si>
  <si>
    <t>Total # of dreams:</t>
  </si>
  <si>
    <t>frequencies ---&gt;</t>
  </si>
  <si>
    <t># of dreams ---&gt;</t>
  </si>
  <si>
    <t>CHAR</t>
  </si>
  <si>
    <t>AGGRESSION</t>
  </si>
  <si>
    <t>FRIENDLINESS</t>
  </si>
  <si>
    <t>SEX</t>
  </si>
  <si>
    <t>ACTIVITIES</t>
  </si>
  <si>
    <t>SUCC</t>
  </si>
  <si>
    <t>FAIL</t>
  </si>
  <si>
    <t>M-FORTUNE</t>
  </si>
  <si>
    <t>G-FORT</t>
  </si>
  <si>
    <t>EMOT</t>
  </si>
  <si>
    <t>SET</t>
  </si>
  <si>
    <t>OBJ</t>
  </si>
  <si>
    <t>MOD</t>
  </si>
  <si>
    <t>CHARACTERS</t>
  </si>
  <si>
    <t>MISF</t>
  </si>
  <si>
    <t>G.F.</t>
  </si>
  <si>
    <t>DEAD</t>
  </si>
  <si>
    <t>STR</t>
  </si>
  <si>
    <t>POS</t>
  </si>
  <si>
    <t>NEG</t>
  </si>
  <si>
    <t>File</t>
  </si>
  <si>
    <t>Series</t>
  </si>
  <si>
    <t>#</t>
  </si>
  <si>
    <t>M</t>
  </si>
  <si>
    <t>F</t>
  </si>
  <si>
    <t>Un</t>
  </si>
  <si>
    <t>Fa</t>
  </si>
  <si>
    <t>Hu</t>
  </si>
  <si>
    <t>An</t>
  </si>
  <si>
    <t>Fr</t>
  </si>
  <si>
    <t>Fm</t>
  </si>
  <si>
    <t>Grp</t>
  </si>
  <si>
    <t>D-inv</t>
  </si>
  <si>
    <t>Wit</t>
  </si>
  <si>
    <t>Aggr</t>
  </si>
  <si>
    <t>Vict</t>
  </si>
  <si>
    <t>Rcprl</t>
  </si>
  <si>
    <t>Mut</t>
  </si>
  <si>
    <t>Self</t>
  </si>
  <si>
    <t>Phys</t>
  </si>
  <si>
    <t>Wit.</t>
  </si>
  <si>
    <t>B'er</t>
  </si>
  <si>
    <t>B'ed</t>
  </si>
  <si>
    <t>Initr</t>
  </si>
  <si>
    <t>Recpt</t>
  </si>
  <si>
    <t>DPhys</t>
  </si>
  <si>
    <t>P</t>
  </si>
  <si>
    <t>L</t>
  </si>
  <si>
    <t>S</t>
  </si>
  <si>
    <t>A</t>
  </si>
  <si>
    <t>V</t>
  </si>
  <si>
    <t>E</t>
  </si>
  <si>
    <t>C</t>
  </si>
  <si>
    <t>Body</t>
  </si>
  <si>
    <t>Neg</t>
  </si>
  <si>
    <t>D-Neg</t>
  </si>
  <si>
    <t>In</t>
  </si>
  <si>
    <t>Out</t>
  </si>
  <si>
    <t>Fam</t>
  </si>
  <si>
    <t>Unf</t>
  </si>
  <si>
    <t>T A S</t>
  </si>
  <si>
    <t>3456</t>
  </si>
  <si>
    <t>Su+Fl</t>
  </si>
  <si>
    <t>F,S,GF</t>
  </si>
  <si>
    <t>A,F,MF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</si>
</sst>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0%"/>
    <numFmt numFmtId="179" formatCode=".00"/>
    <numFmt numFmtId="180" formatCode="\+.00;\-.00;0"/>
    <numFmt numFmtId="181" formatCode="[&lt;0.01]&quot;** &quot;.000;[&lt;0.05]&quot;* &quot;.000;.000"/>
  </numFmts>
  <fonts count="12" x14ac:knownFonts="1">
    <font>
      <sz val="10"/>
      <name val="Verdana"/>
    </font>
    <font>
      <sz val="9"/>
      <name val="Helvetica"/>
    </font>
    <font>
      <sz val="8"/>
      <name val="Verdana"/>
    </font>
    <font>
      <u/>
      <sz val="10"/>
      <name val="Helvetica"/>
    </font>
    <font>
      <sz val="9"/>
      <name val="Arial"/>
      <family val="2"/>
    </font>
    <font>
      <u/>
      <sz val="10"/>
      <name val="Arial"/>
    </font>
    <font>
      <b/>
      <sz val="11"/>
      <name val="Helvetica"/>
    </font>
    <font>
      <sz val="10"/>
      <name val="Helvetica"/>
    </font>
    <font>
      <sz val="10"/>
      <name val="Courier"/>
    </font>
    <font>
      <sz val="10"/>
      <name val="Times"/>
    </font>
    <font>
      <i/>
      <sz val="10"/>
      <name val="Times"/>
    </font>
    <font>
      <b/>
      <sz val="10"/>
      <name val="Time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Protection="0">
      <alignment horizontal="centerContinuous" wrapText="1"/>
    </xf>
    <xf numFmtId="0" fontId="6" fillId="0" borderId="0" applyBorder="0" applyAlignment="0" applyProtection="0">
      <alignment horizontal="left" vertical="top"/>
    </xf>
    <xf numFmtId="0" fontId="7" fillId="0" borderId="1" applyNumberFormat="0" applyFill="0" applyBorder="0" applyProtection="0">
      <alignment horizontal="left" vertical="top"/>
    </xf>
    <xf numFmtId="0" fontId="8" fillId="0" borderId="0" applyBorder="0" applyProtection="0">
      <alignment horizontal="center" vertical="top" wrapText="1"/>
    </xf>
    <xf numFmtId="0" fontId="1" fillId="0" borderId="2" applyFill="0" applyBorder="0" applyProtection="0">
      <alignment horizontal="center"/>
    </xf>
    <xf numFmtId="0" fontId="1" fillId="0" borderId="0" applyNumberFormat="0" applyFill="0" applyBorder="0" applyAlignment="0" applyProtection="0">
      <alignment horizontal="center"/>
    </xf>
  </cellStyleXfs>
  <cellXfs count="6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0" fontId="0" fillId="0" borderId="3" xfId="0" applyNumberFormat="1" applyFont="1" applyFill="1" applyBorder="1" applyAlignment="1" applyProtection="1">
      <alignment horizontal="center"/>
      <protection locked="0"/>
    </xf>
    <xf numFmtId="0" fontId="4" fillId="0" borderId="0" xfId="6" applyFont="1" applyFill="1" applyBorder="1" applyAlignment="1" applyProtection="1">
      <alignment horizontal="center"/>
    </xf>
    <xf numFmtId="0" fontId="4" fillId="0" borderId="0" xfId="6" applyFont="1" applyFill="1" applyBorder="1" applyAlignment="1" applyProtection="1">
      <alignment horizontal="left"/>
    </xf>
    <xf numFmtId="0" fontId="4" fillId="0" borderId="3" xfId="6" applyFont="1" applyBorder="1" applyAlignment="1" applyProtection="1">
      <alignment horizontal="right"/>
    </xf>
    <xf numFmtId="0" fontId="4" fillId="0" borderId="1" xfId="6" applyFont="1" applyFill="1" applyBorder="1" applyAlignment="1" applyProtection="1">
      <alignment horizontal="center"/>
    </xf>
    <xf numFmtId="0" fontId="4" fillId="0" borderId="0" xfId="6" applyFont="1" applyFill="1" applyAlignment="1" applyProtection="1">
      <alignment horizontal="center"/>
    </xf>
    <xf numFmtId="0" fontId="4" fillId="0" borderId="1" xfId="6" applyFont="1" applyBorder="1" applyAlignment="1" applyProtection="1">
      <alignment horizontal="center"/>
    </xf>
    <xf numFmtId="0" fontId="4" fillId="0" borderId="3" xfId="6" applyFont="1" applyFill="1" applyBorder="1" applyAlignment="1" applyProtection="1">
      <alignment horizontal="center"/>
    </xf>
    <xf numFmtId="0" fontId="4" fillId="0" borderId="1" xfId="6" applyNumberFormat="1" applyFont="1" applyFill="1" applyBorder="1" applyAlignment="1" applyProtection="1">
      <alignment horizontal="center"/>
    </xf>
    <xf numFmtId="0" fontId="4" fillId="0" borderId="0" xfId="6" applyNumberFormat="1" applyFont="1" applyFill="1" applyAlignment="1" applyProtection="1">
      <alignment horizontal="center"/>
    </xf>
    <xf numFmtId="0" fontId="5" fillId="0" borderId="0" xfId="1" applyFont="1" applyFill="1" applyBorder="1" applyAlignment="1" applyProtection="1">
      <alignment horizontal="left" wrapText="1"/>
    </xf>
    <xf numFmtId="0" fontId="5" fillId="0" borderId="3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horizontal="center" wrapText="1"/>
    </xf>
    <xf numFmtId="0" fontId="5" fillId="0" borderId="0" xfId="1" applyFont="1" applyFill="1" applyBorder="1" applyAlignment="1" applyProtection="1">
      <alignment horizontal="center" wrapText="1"/>
    </xf>
    <xf numFmtId="0" fontId="5" fillId="0" borderId="1" xfId="1" applyNumberFormat="1" applyFont="1" applyFill="1" applyBorder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wrapText="1"/>
    </xf>
    <xf numFmtId="0" fontId="4" fillId="0" borderId="2" xfId="5" applyFont="1" applyFill="1" applyBorder="1" applyAlignment="1" applyProtection="1">
      <alignment horizontal="center"/>
    </xf>
    <xf numFmtId="0" fontId="4" fillId="0" borderId="4" xfId="5" applyFont="1" applyFill="1" applyBorder="1" applyAlignment="1" applyProtection="1">
      <alignment horizontal="center"/>
    </xf>
    <xf numFmtId="0" fontId="4" fillId="0" borderId="5" xfId="5" applyFont="1" applyFill="1" applyBorder="1" applyAlignment="1" applyProtection="1">
      <alignment horizontal="center"/>
    </xf>
    <xf numFmtId="0" fontId="4" fillId="0" borderId="5" xfId="5" applyFont="1" applyBorder="1" applyAlignment="1" applyProtection="1">
      <alignment horizontal="center"/>
    </xf>
    <xf numFmtId="0" fontId="4" fillId="0" borderId="5" xfId="5" quotePrefix="1" applyNumberFormat="1" applyFont="1" applyFill="1" applyBorder="1" applyAlignment="1" applyProtection="1">
      <alignment horizontal="center"/>
    </xf>
    <xf numFmtId="0" fontId="4" fillId="0" borderId="5" xfId="5" applyNumberFormat="1" applyFont="1" applyFill="1" applyBorder="1" applyAlignment="1" applyProtection="1">
      <alignment horizontal="center"/>
    </xf>
    <xf numFmtId="0" fontId="4" fillId="0" borderId="2" xfId="5" applyNumberFormat="1" applyFont="1" applyFill="1" applyBorder="1" applyAlignment="1" applyProtection="1">
      <alignment horizontal="center"/>
    </xf>
    <xf numFmtId="0" fontId="9" fillId="0" borderId="0" xfId="4" applyFont="1" applyBorder="1" applyAlignment="1">
      <alignment horizontal="center"/>
    </xf>
    <xf numFmtId="0" fontId="9" fillId="0" borderId="1" xfId="4" applyFont="1" applyBorder="1" applyAlignment="1">
      <alignment horizontal="left" wrapText="1"/>
    </xf>
    <xf numFmtId="178" fontId="9" fillId="0" borderId="0" xfId="4" applyNumberFormat="1" applyFont="1" applyBorder="1" applyAlignment="1">
      <alignment horizontal="center" wrapText="1"/>
    </xf>
    <xf numFmtId="178" fontId="9" fillId="0" borderId="1" xfId="4" applyNumberFormat="1" applyFont="1" applyBorder="1" applyAlignment="1">
      <alignment horizontal="center" wrapText="1"/>
    </xf>
    <xf numFmtId="180" fontId="10" fillId="0" borderId="0" xfId="4" applyNumberFormat="1" applyFont="1" applyBorder="1" applyAlignment="1">
      <alignment horizontal="center" wrapText="1"/>
    </xf>
    <xf numFmtId="180" fontId="10" fillId="0" borderId="1" xfId="4" applyNumberFormat="1" applyFont="1" applyBorder="1" applyAlignment="1">
      <alignment horizontal="center" wrapText="1"/>
    </xf>
    <xf numFmtId="0" fontId="9" fillId="0" borderId="0" xfId="4" applyFont="1" applyBorder="1" applyAlignment="1">
      <alignment horizontal="center" wrapText="1"/>
    </xf>
    <xf numFmtId="178" fontId="9" fillId="0" borderId="0" xfId="4" applyNumberFormat="1" applyFont="1" applyBorder="1" applyAlignment="1" applyProtection="1">
      <alignment horizontal="center" wrapText="1"/>
      <protection hidden="1"/>
    </xf>
    <xf numFmtId="0" fontId="11" fillId="0" borderId="0" xfId="4" applyFont="1" applyBorder="1" applyAlignment="1">
      <alignment horizontal="left"/>
    </xf>
    <xf numFmtId="0" fontId="11" fillId="0" borderId="1" xfId="4" applyFont="1" applyBorder="1" applyAlignment="1">
      <alignment horizontal="left" wrapText="1"/>
    </xf>
    <xf numFmtId="178" fontId="11" fillId="0" borderId="1" xfId="4" applyNumberFormat="1" applyFont="1" applyBorder="1" applyAlignment="1">
      <alignment horizontal="center" wrapText="1"/>
    </xf>
    <xf numFmtId="178" fontId="11" fillId="0" borderId="0" xfId="4" applyNumberFormat="1" applyFont="1" applyBorder="1" applyAlignment="1">
      <alignment horizontal="center" wrapText="1"/>
    </xf>
    <xf numFmtId="180" fontId="11" fillId="0" borderId="0" xfId="4" applyNumberFormat="1" applyFont="1" applyBorder="1" applyAlignment="1">
      <alignment horizontal="center" wrapText="1"/>
    </xf>
    <xf numFmtId="180" fontId="11" fillId="0" borderId="1" xfId="4" applyNumberFormat="1" applyFont="1" applyBorder="1" applyAlignment="1">
      <alignment horizontal="center" wrapText="1"/>
    </xf>
    <xf numFmtId="181" fontId="9" fillId="0" borderId="0" xfId="4" applyNumberFormat="1" applyFont="1" applyBorder="1" applyAlignment="1">
      <alignment horizontal="right" wrapText="1"/>
    </xf>
    <xf numFmtId="181" fontId="9" fillId="0" borderId="1" xfId="4" applyNumberFormat="1" applyFont="1" applyBorder="1" applyAlignment="1">
      <alignment horizontal="right" wrapText="1"/>
    </xf>
    <xf numFmtId="0" fontId="11" fillId="0" borderId="0" xfId="4" applyFont="1" applyBorder="1" applyAlignment="1">
      <alignment horizontal="center" wrapText="1"/>
    </xf>
    <xf numFmtId="180" fontId="9" fillId="0" borderId="0" xfId="4" applyNumberFormat="1" applyFont="1" applyBorder="1" applyAlignment="1">
      <alignment horizontal="center" wrapText="1"/>
    </xf>
    <xf numFmtId="180" fontId="9" fillId="0" borderId="1" xfId="4" applyNumberFormat="1" applyFont="1" applyBorder="1" applyAlignment="1">
      <alignment horizontal="center" wrapText="1"/>
    </xf>
    <xf numFmtId="179" fontId="9" fillId="0" borderId="1" xfId="4" applyNumberFormat="1" applyFont="1" applyBorder="1" applyAlignment="1">
      <alignment horizontal="center" wrapText="1"/>
    </xf>
    <xf numFmtId="179" fontId="9" fillId="0" borderId="0" xfId="4" applyNumberFormat="1" applyFont="1" applyBorder="1" applyAlignment="1">
      <alignment horizontal="center" wrapText="1"/>
    </xf>
    <xf numFmtId="0" fontId="9" fillId="0" borderId="1" xfId="4" applyFont="1" applyBorder="1" applyAlignment="1">
      <alignment horizontal="center" wrapText="1"/>
    </xf>
    <xf numFmtId="0" fontId="8" fillId="0" borderId="0" xfId="0" applyFont="1"/>
    <xf numFmtId="0" fontId="5" fillId="0" borderId="6" xfId="1" applyFont="1" applyFill="1" applyBorder="1" applyAlignment="1" applyProtection="1">
      <alignment horizontal="center" wrapText="1"/>
    </xf>
    <xf numFmtId="0" fontId="5" fillId="0" borderId="0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horizontal="center" wrapText="1"/>
    </xf>
    <xf numFmtId="0" fontId="5" fillId="0" borderId="7" xfId="1" applyFont="1" applyFill="1" applyBorder="1" applyAlignment="1" applyProtection="1">
      <alignment horizontal="center" wrapText="1"/>
    </xf>
    <xf numFmtId="0" fontId="5" fillId="0" borderId="3" xfId="1" applyFont="1" applyFill="1" applyBorder="1" applyAlignment="1" applyProtection="1">
      <alignment horizontal="center" wrapText="1"/>
    </xf>
  </cellXfs>
  <cellStyles count="7">
    <cellStyle name="Headings" xfId="1"/>
    <cellStyle name="Macro headings" xfId="2"/>
    <cellStyle name="Macros" xfId="3"/>
    <cellStyle name="Normal" xfId="0" builtinId="0"/>
    <cellStyle name="Normal_CicogSponAwake.xls" xfId="4"/>
    <cellStyle name="Sub-headings" xfId="5"/>
    <cellStyle name="Totals" xfId="6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1155700</xdr:colOff>
      <xdr:row>14</xdr:row>
      <xdr:rowOff>50800</xdr:rowOff>
    </xdr:from>
    <xdr:to>
      <xdr:col>1</xdr:col>
      <xdr:colOff>2413000</xdr:colOff>
      <xdr:row>16</xdr:row>
      <xdr:rowOff>114300</xdr:rowOff>
    </xdr:to>
    <xdr:sp macro="" textlink="">
      <xdr:nvSpPr>
        <xdr:cNvPr id="1027" name="Text 6"/>
        <xdr:cNvSpPr txBox="1">
          <a:spLocks noChangeArrowheads="1"/>
        </xdr:cNvSpPr>
      </xdr:nvSpPr>
      <xdr:spPr bwMode="auto">
        <a:xfrm>
          <a:off x="1447800" y="3111500"/>
          <a:ext cx="1257300" cy="39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Helvetica"/>
              <a:ea typeface="Helvetica"/>
              <a:cs typeface="Helvetica"/>
            </a:rPr>
            <a:t>Note: These ratios do not use the h statistic.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CQ31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baseColWidth="10" defaultColWidth="5" defaultRowHeight="13" x14ac:dyDescent="0"/>
  <cols>
    <col min="1" max="1" width="19.7109375" style="3" bestFit="1" customWidth="1"/>
    <col min="2" max="2" width="12.28515625" style="4" bestFit="1" customWidth="1"/>
    <col min="3" max="3" width="5" style="13" customWidth="1"/>
    <col min="4" max="4" width="5.42578125" style="9" customWidth="1"/>
    <col min="5" max="5" width="5.42578125" style="10" customWidth="1"/>
    <col min="6" max="6" width="5" style="10" customWidth="1"/>
    <col min="7" max="7" width="5.42578125" style="9" customWidth="1"/>
    <col min="8" max="8" width="5" style="9" hidden="1" customWidth="1"/>
    <col min="9" max="9" width="5.42578125" style="10" customWidth="1"/>
    <col min="10" max="10" width="5" style="10" customWidth="1"/>
    <col min="11" max="11" width="5.42578125" style="9" customWidth="1"/>
    <col min="12" max="12" width="5" style="9" hidden="1" customWidth="1"/>
    <col min="13" max="13" width="5.42578125" style="10" customWidth="1"/>
    <col min="14" max="14" width="5" style="10" customWidth="1"/>
    <col min="15" max="15" width="5.42578125" style="9" customWidth="1"/>
    <col min="16" max="16" width="5" style="9" hidden="1" customWidth="1"/>
    <col min="17" max="17" width="5.42578125" style="10" customWidth="1"/>
    <col min="18" max="18" width="5" style="10" customWidth="1"/>
    <col min="19" max="21" width="5.42578125" style="9" customWidth="1"/>
    <col min="22" max="22" width="5.42578125" style="10" customWidth="1"/>
    <col min="23" max="23" width="5.42578125" style="9" customWidth="1"/>
    <col min="24" max="24" width="6.7109375" style="9" customWidth="1"/>
    <col min="25" max="25" width="5.42578125" style="11" customWidth="1"/>
    <col min="26" max="26" width="5.42578125" style="9" customWidth="1"/>
    <col min="27" max="28" width="5" style="9" customWidth="1"/>
    <col min="29" max="29" width="5" style="12" customWidth="1"/>
    <col min="30" max="33" width="3.140625" style="10" bestFit="1" customWidth="1"/>
    <col min="34" max="34" width="3.85546875" style="10" bestFit="1" customWidth="1"/>
    <col min="35" max="35" width="2.42578125" style="10" customWidth="1"/>
    <col min="36" max="37" width="3.140625" style="10" bestFit="1" customWidth="1"/>
    <col min="38" max="38" width="3.140625" style="9" bestFit="1" customWidth="1"/>
    <col min="39" max="47" width="3.7109375" style="10" customWidth="1"/>
    <col min="48" max="48" width="4.28515625" style="9" customWidth="1"/>
    <col min="49" max="56" width="3.7109375" style="10" customWidth="1"/>
    <col min="57" max="57" width="3.7109375" style="9" customWidth="1"/>
    <col min="58" max="63" width="3.7109375" style="10" customWidth="1"/>
    <col min="64" max="65" width="3.7109375" style="11" customWidth="1"/>
    <col min="66" max="66" width="3.7109375" style="9" customWidth="1"/>
    <col min="67" max="69" width="4.140625" style="10" customWidth="1"/>
    <col min="70" max="73" width="3.140625" style="10" bestFit="1" customWidth="1"/>
    <col min="74" max="74" width="2.42578125" style="10" customWidth="1"/>
    <col min="75" max="75" width="3.140625" style="10" bestFit="1" customWidth="1"/>
    <col min="76" max="76" width="2.42578125" style="10" customWidth="1"/>
    <col min="77" max="77" width="3.140625" style="9" bestFit="1" customWidth="1"/>
    <col min="78" max="79" width="5.42578125" style="9" customWidth="1"/>
    <col min="80" max="80" width="4.140625" style="11" customWidth="1"/>
    <col min="81" max="81" width="4.140625" style="9" customWidth="1"/>
    <col min="82" max="82" width="5" style="9" customWidth="1"/>
    <col min="83" max="84" width="4.140625" style="11" customWidth="1"/>
    <col min="85" max="85" width="4.140625" style="9" customWidth="1"/>
    <col min="86" max="88" width="3.28515625" style="10" customWidth="1"/>
    <col min="89" max="89" width="3.28515625" style="9" customWidth="1"/>
    <col min="90" max="90" width="4.140625" style="10" customWidth="1"/>
    <col min="91" max="91" width="4.140625" style="12" customWidth="1"/>
    <col min="92" max="93" width="5" style="9" customWidth="1"/>
    <col min="94" max="94" width="5" style="11" customWidth="1"/>
    <col min="95" max="95" width="5" style="9" customWidth="1"/>
    <col min="96" max="16384" width="5" style="10"/>
  </cols>
  <sheetData>
    <row r="1" spans="1:95" s="18" customFormat="1" ht="12" customHeight="1">
      <c r="A1" s="14" t="s">
        <v>42</v>
      </c>
      <c r="B1" s="15"/>
      <c r="C1" s="16" t="s">
        <v>43</v>
      </c>
      <c r="D1" s="17">
        <f>SUM(D5:D16384)</f>
        <v>0</v>
      </c>
      <c r="F1" s="18">
        <f>SUM(F5:F16384)</f>
        <v>0</v>
      </c>
      <c r="G1" s="17"/>
      <c r="H1" s="17"/>
      <c r="J1" s="18">
        <f>SUM(J5:J16384)</f>
        <v>0</v>
      </c>
      <c r="K1" s="17"/>
      <c r="L1" s="17"/>
      <c r="N1" s="18">
        <f>SUM(N5:N16384)</f>
        <v>0</v>
      </c>
      <c r="O1" s="17"/>
      <c r="P1" s="17"/>
      <c r="R1" s="14">
        <f>SUM(R5:R16384)</f>
        <v>0</v>
      </c>
      <c r="S1" s="17"/>
      <c r="T1" s="17">
        <f>SUM(T5:T16384)</f>
        <v>0</v>
      </c>
      <c r="U1" s="17">
        <f>SUM(U5:U16384)</f>
        <v>0</v>
      </c>
      <c r="V1" s="14">
        <f>SUM(V5:V16384)</f>
        <v>0</v>
      </c>
      <c r="W1" s="17"/>
      <c r="X1" s="19">
        <f>SUM(X5:X16384)</f>
        <v>0</v>
      </c>
      <c r="Y1" s="14">
        <f>SUM(Y5:Y16384)</f>
        <v>0</v>
      </c>
      <c r="Z1" s="17"/>
      <c r="AA1" s="17">
        <f t="shared" ref="AA1:CL1" si="0">SUM(AA5:AA16384)</f>
        <v>0</v>
      </c>
      <c r="AB1" s="17">
        <f t="shared" si="0"/>
        <v>0</v>
      </c>
      <c r="AC1" s="20">
        <f t="shared" si="0"/>
        <v>0</v>
      </c>
      <c r="AD1" s="18">
        <f t="shared" si="0"/>
        <v>0</v>
      </c>
      <c r="AE1" s="18">
        <f t="shared" si="0"/>
        <v>0</v>
      </c>
      <c r="AF1" s="18">
        <f t="shared" si="0"/>
        <v>0</v>
      </c>
      <c r="AG1" s="18">
        <f t="shared" si="0"/>
        <v>0</v>
      </c>
      <c r="AH1" s="18">
        <f t="shared" si="0"/>
        <v>0</v>
      </c>
      <c r="AI1" s="18">
        <f t="shared" si="0"/>
        <v>0</v>
      </c>
      <c r="AJ1" s="18">
        <f t="shared" si="0"/>
        <v>0</v>
      </c>
      <c r="AK1" s="18">
        <f t="shared" si="0"/>
        <v>0</v>
      </c>
      <c r="AL1" s="17">
        <f t="shared" si="0"/>
        <v>0</v>
      </c>
      <c r="AM1" s="18">
        <f t="shared" si="0"/>
        <v>0</v>
      </c>
      <c r="AN1" s="18">
        <f t="shared" si="0"/>
        <v>0</v>
      </c>
      <c r="AO1" s="18">
        <f t="shared" si="0"/>
        <v>0</v>
      </c>
      <c r="AP1" s="18">
        <f t="shared" si="0"/>
        <v>0</v>
      </c>
      <c r="AQ1" s="18">
        <f t="shared" si="0"/>
        <v>0</v>
      </c>
      <c r="AR1" s="18">
        <f t="shared" si="0"/>
        <v>0</v>
      </c>
      <c r="AS1" s="18">
        <f t="shared" si="0"/>
        <v>0</v>
      </c>
      <c r="AT1" s="18">
        <f t="shared" si="0"/>
        <v>0</v>
      </c>
      <c r="AU1" s="18">
        <f t="shared" si="0"/>
        <v>0</v>
      </c>
      <c r="AV1" s="17">
        <f t="shared" si="0"/>
        <v>0</v>
      </c>
      <c r="AW1" s="18">
        <f t="shared" si="0"/>
        <v>0</v>
      </c>
      <c r="AX1" s="18">
        <f t="shared" si="0"/>
        <v>0</v>
      </c>
      <c r="AY1" s="18">
        <f t="shared" si="0"/>
        <v>0</v>
      </c>
      <c r="AZ1" s="18">
        <f t="shared" si="0"/>
        <v>0</v>
      </c>
      <c r="BA1" s="18">
        <f t="shared" si="0"/>
        <v>0</v>
      </c>
      <c r="BB1" s="18">
        <f t="shared" si="0"/>
        <v>0</v>
      </c>
      <c r="BC1" s="18">
        <f t="shared" si="0"/>
        <v>0</v>
      </c>
      <c r="BD1" s="18">
        <f t="shared" si="0"/>
        <v>0</v>
      </c>
      <c r="BE1" s="17">
        <f t="shared" si="0"/>
        <v>0</v>
      </c>
      <c r="BF1" s="18">
        <f t="shared" si="0"/>
        <v>0</v>
      </c>
      <c r="BG1" s="18">
        <f t="shared" si="0"/>
        <v>0</v>
      </c>
      <c r="BH1" s="18">
        <f t="shared" si="0"/>
        <v>0</v>
      </c>
      <c r="BI1" s="18">
        <f t="shared" si="0"/>
        <v>0</v>
      </c>
      <c r="BJ1" s="18">
        <f t="shared" si="0"/>
        <v>0</v>
      </c>
      <c r="BK1" s="18">
        <f t="shared" si="0"/>
        <v>0</v>
      </c>
      <c r="BL1" s="18">
        <f t="shared" si="0"/>
        <v>0</v>
      </c>
      <c r="BM1" s="18">
        <f t="shared" si="0"/>
        <v>0</v>
      </c>
      <c r="BN1" s="17">
        <f t="shared" si="0"/>
        <v>0</v>
      </c>
      <c r="BO1" s="18">
        <f t="shared" si="0"/>
        <v>0</v>
      </c>
      <c r="BP1" s="18">
        <f t="shared" si="0"/>
        <v>0</v>
      </c>
      <c r="BQ1" s="18">
        <f t="shared" si="0"/>
        <v>0</v>
      </c>
      <c r="BR1" s="18">
        <f t="shared" si="0"/>
        <v>0</v>
      </c>
      <c r="BS1" s="18">
        <f t="shared" si="0"/>
        <v>0</v>
      </c>
      <c r="BT1" s="18">
        <f t="shared" si="0"/>
        <v>0</v>
      </c>
      <c r="BU1" s="18">
        <f t="shared" si="0"/>
        <v>0</v>
      </c>
      <c r="BV1" s="18">
        <f t="shared" si="0"/>
        <v>0</v>
      </c>
      <c r="BW1" s="18">
        <f t="shared" si="0"/>
        <v>0</v>
      </c>
      <c r="BX1" s="18">
        <f t="shared" si="0"/>
        <v>0</v>
      </c>
      <c r="BY1" s="17">
        <f t="shared" si="0"/>
        <v>0</v>
      </c>
      <c r="BZ1" s="17">
        <f t="shared" si="0"/>
        <v>0</v>
      </c>
      <c r="CA1" s="17">
        <f t="shared" si="0"/>
        <v>0</v>
      </c>
      <c r="CB1" s="14">
        <f t="shared" si="0"/>
        <v>0</v>
      </c>
      <c r="CC1" s="17">
        <f t="shared" si="0"/>
        <v>0</v>
      </c>
      <c r="CD1" s="17">
        <f t="shared" si="0"/>
        <v>0</v>
      </c>
      <c r="CE1" s="14">
        <f t="shared" si="0"/>
        <v>0</v>
      </c>
      <c r="CF1" s="14">
        <f t="shared" si="0"/>
        <v>0</v>
      </c>
      <c r="CG1" s="17">
        <f t="shared" si="0"/>
        <v>0</v>
      </c>
      <c r="CH1" s="18">
        <f t="shared" si="0"/>
        <v>0</v>
      </c>
      <c r="CI1" s="18">
        <f t="shared" si="0"/>
        <v>0</v>
      </c>
      <c r="CJ1" s="18">
        <f t="shared" si="0"/>
        <v>0</v>
      </c>
      <c r="CK1" s="17">
        <f t="shared" si="0"/>
        <v>0</v>
      </c>
      <c r="CL1" s="18">
        <f t="shared" si="0"/>
        <v>0</v>
      </c>
      <c r="CM1" s="20">
        <f>SUM(CM5:CM16384)</f>
        <v>0</v>
      </c>
      <c r="CN1" s="21">
        <f>SUM(CN5:CN16384)</f>
        <v>0</v>
      </c>
      <c r="CO1" s="21">
        <f>SUM(CO5:CO16384)</f>
        <v>0</v>
      </c>
      <c r="CP1" s="22">
        <f>SUM(CP5:CP16384)</f>
        <v>0</v>
      </c>
      <c r="CQ1" s="21">
        <f>SUM(CQ5:CQ16384)</f>
        <v>0</v>
      </c>
    </row>
    <row r="2" spans="1:95" s="18" customFormat="1" ht="12" customHeight="1">
      <c r="A2" s="14">
        <f>COUNTA(A5:A16384)</f>
        <v>0</v>
      </c>
      <c r="B2" s="15"/>
      <c r="C2" s="16" t="s">
        <v>44</v>
      </c>
      <c r="D2" s="17">
        <f>COUNTIF(D5:D16384,"&gt;0")</f>
        <v>0</v>
      </c>
      <c r="F2" s="18">
        <f>COUNTIF(F5:F16384,"&gt;0")</f>
        <v>0</v>
      </c>
      <c r="G2" s="17"/>
      <c r="H2" s="17"/>
      <c r="J2" s="18">
        <f>COUNTIF(J5:J16384,"&gt;0")</f>
        <v>0</v>
      </c>
      <c r="K2" s="17"/>
      <c r="L2" s="17"/>
      <c r="N2" s="18">
        <f>COUNTIF(N5:N16384,"&gt;0")</f>
        <v>0</v>
      </c>
      <c r="O2" s="17"/>
      <c r="P2" s="17"/>
      <c r="R2" s="14">
        <f>COUNTIF(R5:R16384,"&gt;0")</f>
        <v>0</v>
      </c>
      <c r="S2" s="17"/>
      <c r="T2" s="17">
        <f>COUNTIF(T5:T16384,"&gt;0")</f>
        <v>0</v>
      </c>
      <c r="U2" s="17">
        <f>COUNTIF(U5:U16384,"&gt;0")</f>
        <v>0</v>
      </c>
      <c r="V2" s="14">
        <f>COUNTIF(V5:V16384,"&gt;0")</f>
        <v>0</v>
      </c>
      <c r="W2" s="17"/>
      <c r="X2" s="19">
        <f>COUNTIF(X5:X16384,"&gt;0")</f>
        <v>0</v>
      </c>
      <c r="Y2" s="14">
        <f>COUNTIF(Y5:Y16384,"&gt;0")</f>
        <v>0</v>
      </c>
      <c r="Z2" s="17"/>
      <c r="AA2" s="17">
        <f t="shared" ref="AA2:CL2" si="1">COUNTIF(AA5:AA16384,"&gt;0")</f>
        <v>0</v>
      </c>
      <c r="AB2" s="17">
        <f t="shared" si="1"/>
        <v>0</v>
      </c>
      <c r="AC2" s="20">
        <f t="shared" si="1"/>
        <v>0</v>
      </c>
      <c r="AD2" s="18">
        <f t="shared" si="1"/>
        <v>0</v>
      </c>
      <c r="AE2" s="18">
        <f t="shared" si="1"/>
        <v>0</v>
      </c>
      <c r="AF2" s="18">
        <f t="shared" si="1"/>
        <v>0</v>
      </c>
      <c r="AG2" s="18">
        <f t="shared" si="1"/>
        <v>0</v>
      </c>
      <c r="AH2" s="18">
        <f t="shared" si="1"/>
        <v>0</v>
      </c>
      <c r="AI2" s="18">
        <f t="shared" si="1"/>
        <v>0</v>
      </c>
      <c r="AJ2" s="18">
        <f t="shared" si="1"/>
        <v>0</v>
      </c>
      <c r="AK2" s="18">
        <f t="shared" si="1"/>
        <v>0</v>
      </c>
      <c r="AL2" s="17">
        <f t="shared" si="1"/>
        <v>0</v>
      </c>
      <c r="AM2" s="18">
        <f t="shared" si="1"/>
        <v>0</v>
      </c>
      <c r="AN2" s="18">
        <f t="shared" si="1"/>
        <v>0</v>
      </c>
      <c r="AO2" s="18">
        <f t="shared" si="1"/>
        <v>0</v>
      </c>
      <c r="AP2" s="18">
        <f t="shared" si="1"/>
        <v>0</v>
      </c>
      <c r="AQ2" s="18">
        <f t="shared" si="1"/>
        <v>0</v>
      </c>
      <c r="AR2" s="18">
        <f t="shared" si="1"/>
        <v>0</v>
      </c>
      <c r="AS2" s="18">
        <f t="shared" si="1"/>
        <v>0</v>
      </c>
      <c r="AT2" s="18">
        <f t="shared" si="1"/>
        <v>0</v>
      </c>
      <c r="AU2" s="18">
        <f t="shared" si="1"/>
        <v>0</v>
      </c>
      <c r="AV2" s="17">
        <f t="shared" si="1"/>
        <v>0</v>
      </c>
      <c r="AW2" s="18">
        <f t="shared" si="1"/>
        <v>0</v>
      </c>
      <c r="AX2" s="18">
        <f t="shared" si="1"/>
        <v>0</v>
      </c>
      <c r="AY2" s="18">
        <f t="shared" si="1"/>
        <v>0</v>
      </c>
      <c r="AZ2" s="18">
        <f t="shared" si="1"/>
        <v>0</v>
      </c>
      <c r="BA2" s="18">
        <f t="shared" si="1"/>
        <v>0</v>
      </c>
      <c r="BB2" s="18">
        <f t="shared" si="1"/>
        <v>0</v>
      </c>
      <c r="BC2" s="18">
        <f t="shared" si="1"/>
        <v>0</v>
      </c>
      <c r="BD2" s="18">
        <f t="shared" si="1"/>
        <v>0</v>
      </c>
      <c r="BE2" s="17">
        <f t="shared" si="1"/>
        <v>0</v>
      </c>
      <c r="BF2" s="18">
        <f t="shared" si="1"/>
        <v>0</v>
      </c>
      <c r="BG2" s="18">
        <f t="shared" si="1"/>
        <v>0</v>
      </c>
      <c r="BH2" s="18">
        <f t="shared" si="1"/>
        <v>0</v>
      </c>
      <c r="BI2" s="18">
        <f t="shared" si="1"/>
        <v>0</v>
      </c>
      <c r="BJ2" s="18">
        <f t="shared" si="1"/>
        <v>0</v>
      </c>
      <c r="BK2" s="18">
        <f t="shared" si="1"/>
        <v>0</v>
      </c>
      <c r="BL2" s="18">
        <f t="shared" si="1"/>
        <v>0</v>
      </c>
      <c r="BM2" s="18">
        <f t="shared" si="1"/>
        <v>0</v>
      </c>
      <c r="BN2" s="17">
        <f t="shared" si="1"/>
        <v>0</v>
      </c>
      <c r="BO2" s="18">
        <f t="shared" si="1"/>
        <v>0</v>
      </c>
      <c r="BP2" s="18">
        <f t="shared" si="1"/>
        <v>0</v>
      </c>
      <c r="BQ2" s="18">
        <f t="shared" si="1"/>
        <v>0</v>
      </c>
      <c r="BR2" s="18">
        <f t="shared" si="1"/>
        <v>0</v>
      </c>
      <c r="BS2" s="18">
        <f t="shared" si="1"/>
        <v>0</v>
      </c>
      <c r="BT2" s="18">
        <f t="shared" si="1"/>
        <v>0</v>
      </c>
      <c r="BU2" s="18">
        <f t="shared" si="1"/>
        <v>0</v>
      </c>
      <c r="BV2" s="18">
        <f t="shared" si="1"/>
        <v>0</v>
      </c>
      <c r="BW2" s="18">
        <f t="shared" si="1"/>
        <v>0</v>
      </c>
      <c r="BX2" s="18">
        <f t="shared" si="1"/>
        <v>0</v>
      </c>
      <c r="BY2" s="17">
        <f t="shared" si="1"/>
        <v>0</v>
      </c>
      <c r="BZ2" s="17">
        <f t="shared" si="1"/>
        <v>0</v>
      </c>
      <c r="CA2" s="17">
        <f t="shared" si="1"/>
        <v>0</v>
      </c>
      <c r="CB2" s="14">
        <f t="shared" si="1"/>
        <v>0</v>
      </c>
      <c r="CC2" s="17">
        <f t="shared" si="1"/>
        <v>0</v>
      </c>
      <c r="CD2" s="17">
        <f t="shared" si="1"/>
        <v>0</v>
      </c>
      <c r="CE2" s="14">
        <f t="shared" si="1"/>
        <v>0</v>
      </c>
      <c r="CF2" s="14">
        <f t="shared" si="1"/>
        <v>0</v>
      </c>
      <c r="CG2" s="17">
        <f t="shared" si="1"/>
        <v>0</v>
      </c>
      <c r="CH2" s="18">
        <f t="shared" si="1"/>
        <v>0</v>
      </c>
      <c r="CI2" s="18">
        <f t="shared" si="1"/>
        <v>0</v>
      </c>
      <c r="CJ2" s="18">
        <f t="shared" si="1"/>
        <v>0</v>
      </c>
      <c r="CK2" s="17">
        <f t="shared" si="1"/>
        <v>0</v>
      </c>
      <c r="CL2" s="18">
        <f t="shared" si="1"/>
        <v>0</v>
      </c>
      <c r="CM2" s="20">
        <f>COUNTIF(CM5:CM16384,"&gt;0")</f>
        <v>0</v>
      </c>
      <c r="CN2" s="21">
        <f>COUNTIF(CN5:CN16384,"&gt;0")</f>
        <v>0</v>
      </c>
      <c r="CO2" s="21">
        <f>COUNTIF(CO5:CO16384,"&gt;0")</f>
        <v>0</v>
      </c>
      <c r="CP2" s="22">
        <f>COUNTIF(CP5:CP16384,"&gt;0")</f>
        <v>0</v>
      </c>
      <c r="CQ2" s="21">
        <f>COUNTIF(CQ5:CQ16384,"&gt;0")</f>
        <v>0</v>
      </c>
    </row>
    <row r="3" spans="1:95" s="26" customFormat="1" ht="12" customHeight="1">
      <c r="A3" s="23"/>
      <c r="B3" s="23"/>
      <c r="C3" s="24"/>
      <c r="D3" s="25" t="s">
        <v>45</v>
      </c>
      <c r="E3" s="59" t="s">
        <v>46</v>
      </c>
      <c r="F3" s="60"/>
      <c r="G3" s="61"/>
      <c r="H3" s="25"/>
      <c r="I3" s="59" t="s">
        <v>47</v>
      </c>
      <c r="J3" s="60"/>
      <c r="K3" s="61"/>
      <c r="L3" s="25"/>
      <c r="M3" s="59" t="s">
        <v>48</v>
      </c>
      <c r="N3" s="60"/>
      <c r="O3" s="61"/>
      <c r="P3" s="25"/>
      <c r="Q3" s="59" t="s">
        <v>49</v>
      </c>
      <c r="R3" s="60"/>
      <c r="S3" s="61"/>
      <c r="T3" s="25" t="s">
        <v>50</v>
      </c>
      <c r="U3" s="25" t="s">
        <v>51</v>
      </c>
      <c r="V3" s="59" t="s">
        <v>52</v>
      </c>
      <c r="W3" s="61"/>
      <c r="X3" s="25" t="s">
        <v>53</v>
      </c>
      <c r="Y3" s="59" t="s">
        <v>54</v>
      </c>
      <c r="Z3" s="61"/>
      <c r="AA3" s="25" t="s">
        <v>55</v>
      </c>
      <c r="AB3" s="25" t="s">
        <v>56</v>
      </c>
      <c r="AC3" s="24" t="s">
        <v>57</v>
      </c>
      <c r="AD3" s="62" t="s">
        <v>58</v>
      </c>
      <c r="AE3" s="60"/>
      <c r="AF3" s="60"/>
      <c r="AG3" s="60"/>
      <c r="AH3" s="60"/>
      <c r="AI3" s="60"/>
      <c r="AJ3" s="60"/>
      <c r="AK3" s="60"/>
      <c r="AL3" s="61"/>
      <c r="AM3" s="59" t="s">
        <v>46</v>
      </c>
      <c r="AN3" s="60"/>
      <c r="AO3" s="60"/>
      <c r="AP3" s="60"/>
      <c r="AQ3" s="60"/>
      <c r="AR3" s="60"/>
      <c r="AS3" s="60"/>
      <c r="AT3" s="60"/>
      <c r="AU3" s="60"/>
      <c r="AV3" s="61"/>
      <c r="AW3" s="59" t="s">
        <v>47</v>
      </c>
      <c r="AX3" s="60"/>
      <c r="AY3" s="60"/>
      <c r="AZ3" s="60"/>
      <c r="BA3" s="60"/>
      <c r="BB3" s="60"/>
      <c r="BC3" s="60"/>
      <c r="BD3" s="60"/>
      <c r="BE3" s="61"/>
      <c r="BF3" s="59" t="s">
        <v>48</v>
      </c>
      <c r="BG3" s="60"/>
      <c r="BH3" s="60"/>
      <c r="BI3" s="60"/>
      <c r="BJ3" s="60"/>
      <c r="BK3" s="60"/>
      <c r="BL3" s="60"/>
      <c r="BM3" s="60"/>
      <c r="BN3" s="61"/>
      <c r="BO3" s="59" t="s">
        <v>49</v>
      </c>
      <c r="BP3" s="60"/>
      <c r="BQ3" s="60"/>
      <c r="BR3" s="60"/>
      <c r="BS3" s="60"/>
      <c r="BT3" s="60"/>
      <c r="BU3" s="60"/>
      <c r="BV3" s="60"/>
      <c r="BW3" s="60"/>
      <c r="BX3" s="60"/>
      <c r="BY3" s="61"/>
      <c r="BZ3" s="25" t="s">
        <v>50</v>
      </c>
      <c r="CA3" s="25" t="s">
        <v>51</v>
      </c>
      <c r="CB3" s="59" t="s">
        <v>59</v>
      </c>
      <c r="CC3" s="61"/>
      <c r="CD3" s="25" t="s">
        <v>60</v>
      </c>
      <c r="CE3" s="59" t="s">
        <v>54</v>
      </c>
      <c r="CF3" s="60"/>
      <c r="CG3" s="61"/>
      <c r="CH3" s="59" t="s">
        <v>55</v>
      </c>
      <c r="CI3" s="60"/>
      <c r="CJ3" s="60"/>
      <c r="CK3" s="61"/>
      <c r="CL3" s="59" t="s">
        <v>56</v>
      </c>
      <c r="CM3" s="63"/>
      <c r="CN3" s="27" t="s">
        <v>61</v>
      </c>
      <c r="CO3" s="27" t="s">
        <v>62</v>
      </c>
      <c r="CP3" s="28" t="s">
        <v>63</v>
      </c>
      <c r="CQ3" s="27" t="s">
        <v>64</v>
      </c>
    </row>
    <row r="4" spans="1:95" s="29" customFormat="1" ht="12" customHeight="1">
      <c r="A4" s="29" t="s">
        <v>65</v>
      </c>
      <c r="B4" s="29" t="s">
        <v>66</v>
      </c>
      <c r="C4" s="30" t="s">
        <v>67</v>
      </c>
      <c r="D4" s="31"/>
      <c r="G4" s="31"/>
      <c r="H4" s="31"/>
      <c r="K4" s="31"/>
      <c r="L4" s="31"/>
      <c r="O4" s="31"/>
      <c r="P4" s="31"/>
      <c r="S4" s="31"/>
      <c r="T4" s="31"/>
      <c r="U4" s="31"/>
      <c r="W4" s="31"/>
      <c r="X4" s="32"/>
      <c r="Z4" s="31"/>
      <c r="AA4" s="31"/>
      <c r="AB4" s="31"/>
      <c r="AC4" s="30"/>
      <c r="AD4" s="29" t="s">
        <v>68</v>
      </c>
      <c r="AE4" s="29" t="s">
        <v>69</v>
      </c>
      <c r="AF4" s="29" t="s">
        <v>70</v>
      </c>
      <c r="AG4" s="29" t="s">
        <v>71</v>
      </c>
      <c r="AH4" s="29" t="s">
        <v>72</v>
      </c>
      <c r="AI4" s="29" t="s">
        <v>73</v>
      </c>
      <c r="AJ4" s="29" t="s">
        <v>74</v>
      </c>
      <c r="AK4" s="29" t="s">
        <v>75</v>
      </c>
      <c r="AL4" s="31" t="s">
        <v>76</v>
      </c>
      <c r="AM4" s="29" t="s">
        <v>77</v>
      </c>
      <c r="AN4" s="29" t="s">
        <v>78</v>
      </c>
      <c r="AO4" s="29" t="s">
        <v>79</v>
      </c>
      <c r="AP4" s="29" t="s">
        <v>80</v>
      </c>
      <c r="AQ4" s="29" t="s">
        <v>81</v>
      </c>
      <c r="AR4" s="29" t="s">
        <v>82</v>
      </c>
      <c r="AS4" s="29" t="s">
        <v>83</v>
      </c>
      <c r="AT4" s="29" t="s">
        <v>68</v>
      </c>
      <c r="AU4" s="29" t="s">
        <v>69</v>
      </c>
      <c r="AV4" s="31" t="s">
        <v>84</v>
      </c>
      <c r="AW4" s="29" t="s">
        <v>77</v>
      </c>
      <c r="AX4" s="29" t="s">
        <v>85</v>
      </c>
      <c r="AY4" s="29" t="s">
        <v>86</v>
      </c>
      <c r="AZ4" s="29" t="s">
        <v>87</v>
      </c>
      <c r="BA4" s="29" t="s">
        <v>81</v>
      </c>
      <c r="BB4" s="29" t="s">
        <v>82</v>
      </c>
      <c r="BC4" s="29" t="s">
        <v>83</v>
      </c>
      <c r="BD4" s="29" t="s">
        <v>68</v>
      </c>
      <c r="BE4" s="31" t="s">
        <v>69</v>
      </c>
      <c r="BF4" s="29" t="s">
        <v>77</v>
      </c>
      <c r="BG4" s="29" t="s">
        <v>78</v>
      </c>
      <c r="BH4" s="29" t="s">
        <v>88</v>
      </c>
      <c r="BI4" s="29" t="s">
        <v>89</v>
      </c>
      <c r="BJ4" s="29" t="s">
        <v>81</v>
      </c>
      <c r="BK4" s="29" t="s">
        <v>82</v>
      </c>
      <c r="BL4" s="29" t="s">
        <v>83</v>
      </c>
      <c r="BM4" s="29" t="s">
        <v>68</v>
      </c>
      <c r="BN4" s="31" t="s">
        <v>69</v>
      </c>
      <c r="BO4" s="29" t="s">
        <v>77</v>
      </c>
      <c r="BP4" s="29" t="s">
        <v>84</v>
      </c>
      <c r="BQ4" s="29" t="s">
        <v>90</v>
      </c>
      <c r="BR4" s="29" t="s">
        <v>91</v>
      </c>
      <c r="BS4" s="29" t="s">
        <v>68</v>
      </c>
      <c r="BT4" s="29" t="s">
        <v>92</v>
      </c>
      <c r="BU4" s="29" t="s">
        <v>93</v>
      </c>
      <c r="BV4" s="29" t="s">
        <v>94</v>
      </c>
      <c r="BW4" s="29" t="s">
        <v>95</v>
      </c>
      <c r="BX4" s="29" t="s">
        <v>96</v>
      </c>
      <c r="BY4" s="31" t="s">
        <v>97</v>
      </c>
      <c r="BZ4" s="31" t="s">
        <v>77</v>
      </c>
      <c r="CA4" s="31" t="s">
        <v>77</v>
      </c>
      <c r="CB4" s="29" t="s">
        <v>77</v>
      </c>
      <c r="CC4" s="31" t="s">
        <v>98</v>
      </c>
      <c r="CD4" s="31" t="s">
        <v>77</v>
      </c>
      <c r="CE4" s="29" t="s">
        <v>99</v>
      </c>
      <c r="CF4" s="29" t="s">
        <v>77</v>
      </c>
      <c r="CG4" s="31" t="s">
        <v>100</v>
      </c>
      <c r="CH4" s="29" t="s">
        <v>101</v>
      </c>
      <c r="CI4" s="29" t="s">
        <v>102</v>
      </c>
      <c r="CJ4" s="29" t="s">
        <v>103</v>
      </c>
      <c r="CK4" s="31" t="s">
        <v>104</v>
      </c>
      <c r="CL4" s="29" t="s">
        <v>98</v>
      </c>
      <c r="CM4" s="30" t="s">
        <v>105</v>
      </c>
      <c r="CN4" s="33" t="s">
        <v>106</v>
      </c>
      <c r="CO4" s="34" t="s">
        <v>107</v>
      </c>
      <c r="CP4" s="35" t="s">
        <v>108</v>
      </c>
      <c r="CQ4" s="34" t="s">
        <v>109</v>
      </c>
    </row>
    <row r="5" spans="1:95" s="5" customFormat="1">
      <c r="A5" s="1"/>
      <c r="B5" s="2"/>
      <c r="C5" s="7"/>
      <c r="D5" s="8"/>
      <c r="G5" s="8"/>
      <c r="H5" s="8"/>
      <c r="K5" s="8"/>
      <c r="L5" s="8"/>
      <c r="O5" s="8"/>
      <c r="P5" s="8"/>
      <c r="S5" s="8"/>
      <c r="T5" s="8"/>
      <c r="U5" s="8"/>
      <c r="W5" s="8"/>
      <c r="X5" s="8"/>
      <c r="Y5" s="6"/>
      <c r="Z5" s="8"/>
      <c r="AA5" s="8"/>
      <c r="AB5" s="8"/>
      <c r="AC5" s="7"/>
      <c r="AL5" s="8"/>
      <c r="AV5" s="8"/>
      <c r="BE5" s="8"/>
      <c r="BN5" s="8"/>
      <c r="BO5" s="6"/>
      <c r="BY5" s="8"/>
      <c r="BZ5" s="8"/>
      <c r="CA5" s="8"/>
      <c r="CB5" s="6"/>
      <c r="CC5" s="8"/>
      <c r="CD5" s="8"/>
      <c r="CE5" s="6"/>
      <c r="CF5" s="6"/>
      <c r="CG5" s="8"/>
      <c r="CK5" s="8"/>
      <c r="CM5" s="7"/>
      <c r="CN5" s="8"/>
      <c r="CO5" s="8"/>
      <c r="CP5" s="6"/>
      <c r="CQ5" s="8"/>
    </row>
    <row r="6" spans="1:95" s="5" customFormat="1">
      <c r="A6" s="1"/>
      <c r="B6" s="2"/>
      <c r="C6" s="7"/>
      <c r="D6" s="8"/>
      <c r="G6" s="8"/>
      <c r="H6" s="8"/>
      <c r="K6" s="8"/>
      <c r="L6" s="8"/>
      <c r="O6" s="8"/>
      <c r="P6" s="8"/>
      <c r="S6" s="8"/>
      <c r="T6" s="8"/>
      <c r="U6" s="8"/>
      <c r="W6" s="8"/>
      <c r="X6" s="8"/>
      <c r="Y6" s="6"/>
      <c r="Z6" s="8"/>
      <c r="AA6" s="8"/>
      <c r="AB6" s="8"/>
      <c r="AC6" s="7"/>
      <c r="AL6" s="8"/>
      <c r="AV6" s="8"/>
      <c r="BE6" s="8"/>
      <c r="BN6" s="8"/>
      <c r="BO6" s="6"/>
      <c r="BY6" s="8"/>
      <c r="BZ6" s="8"/>
      <c r="CA6" s="8"/>
      <c r="CB6" s="6"/>
      <c r="CC6" s="8"/>
      <c r="CD6" s="8"/>
      <c r="CE6" s="6"/>
      <c r="CF6" s="6"/>
      <c r="CG6" s="8"/>
      <c r="CK6" s="8"/>
      <c r="CM6" s="7"/>
      <c r="CN6" s="8"/>
      <c r="CO6" s="8"/>
      <c r="CP6" s="6"/>
      <c r="CQ6" s="8"/>
    </row>
    <row r="7" spans="1:95" s="5" customFormat="1">
      <c r="A7" s="1"/>
      <c r="B7" s="2"/>
      <c r="C7" s="7"/>
      <c r="D7" s="8"/>
      <c r="G7" s="8"/>
      <c r="H7" s="8"/>
      <c r="K7" s="8"/>
      <c r="L7" s="8"/>
      <c r="O7" s="8"/>
      <c r="P7" s="8"/>
      <c r="S7" s="8"/>
      <c r="T7" s="8"/>
      <c r="U7" s="8"/>
      <c r="W7" s="8"/>
      <c r="X7" s="8"/>
      <c r="Y7" s="6"/>
      <c r="Z7" s="8"/>
      <c r="AA7" s="8"/>
      <c r="AB7" s="8"/>
      <c r="AC7" s="7"/>
      <c r="AL7" s="8"/>
      <c r="AV7" s="8"/>
      <c r="BE7" s="8"/>
      <c r="BN7" s="8"/>
      <c r="BO7" s="6"/>
      <c r="BY7" s="8"/>
      <c r="BZ7" s="8"/>
      <c r="CA7" s="8"/>
      <c r="CB7" s="6"/>
      <c r="CC7" s="8"/>
      <c r="CD7" s="8"/>
      <c r="CE7" s="6"/>
      <c r="CF7" s="6"/>
      <c r="CG7" s="8"/>
      <c r="CK7" s="8"/>
      <c r="CM7" s="7"/>
      <c r="CN7" s="8"/>
      <c r="CO7" s="8"/>
      <c r="CP7" s="6"/>
      <c r="CQ7" s="8"/>
    </row>
    <row r="8" spans="1:95" s="5" customFormat="1">
      <c r="A8" s="1"/>
      <c r="B8" s="2"/>
      <c r="C8" s="7"/>
      <c r="D8" s="8"/>
      <c r="G8" s="8"/>
      <c r="H8" s="8"/>
      <c r="K8" s="8"/>
      <c r="L8" s="8"/>
      <c r="O8" s="8"/>
      <c r="P8" s="8"/>
      <c r="S8" s="8"/>
      <c r="T8" s="8"/>
      <c r="U8" s="8"/>
      <c r="W8" s="8"/>
      <c r="X8" s="8"/>
      <c r="Y8" s="6"/>
      <c r="Z8" s="8"/>
      <c r="AA8" s="8"/>
      <c r="AB8" s="8"/>
      <c r="AC8" s="7"/>
      <c r="AL8" s="8"/>
      <c r="AV8" s="8"/>
      <c r="BE8" s="8"/>
      <c r="BN8" s="8"/>
      <c r="BO8" s="6"/>
      <c r="BY8" s="8"/>
      <c r="BZ8" s="8"/>
      <c r="CA8" s="8"/>
      <c r="CB8" s="6"/>
      <c r="CC8" s="8"/>
      <c r="CD8" s="8"/>
      <c r="CE8" s="6"/>
      <c r="CF8" s="6"/>
      <c r="CG8" s="8"/>
      <c r="CK8" s="8"/>
      <c r="CM8" s="7"/>
      <c r="CN8" s="8"/>
      <c r="CO8" s="8"/>
      <c r="CP8" s="6"/>
      <c r="CQ8" s="8"/>
    </row>
    <row r="9" spans="1:95" s="5" customFormat="1">
      <c r="A9" s="1"/>
      <c r="B9" s="2"/>
      <c r="C9" s="7"/>
      <c r="D9" s="8"/>
      <c r="G9" s="8"/>
      <c r="H9" s="8"/>
      <c r="K9" s="8"/>
      <c r="L9" s="8"/>
      <c r="O9" s="8"/>
      <c r="P9" s="8"/>
      <c r="S9" s="8"/>
      <c r="T9" s="8"/>
      <c r="U9" s="8"/>
      <c r="W9" s="8"/>
      <c r="X9" s="8"/>
      <c r="Y9" s="6"/>
      <c r="Z9" s="8"/>
      <c r="AA9" s="8"/>
      <c r="AB9" s="8"/>
      <c r="AC9" s="7"/>
      <c r="AL9" s="8"/>
      <c r="AV9" s="8"/>
      <c r="BE9" s="8"/>
      <c r="BN9" s="8"/>
      <c r="BO9" s="6"/>
      <c r="BY9" s="8"/>
      <c r="BZ9" s="8"/>
      <c r="CA9" s="8"/>
      <c r="CB9" s="6"/>
      <c r="CC9" s="8"/>
      <c r="CD9" s="8"/>
      <c r="CE9" s="6"/>
      <c r="CF9" s="6"/>
      <c r="CG9" s="8"/>
      <c r="CK9" s="8"/>
      <c r="CM9" s="7"/>
      <c r="CN9" s="8"/>
      <c r="CO9" s="8"/>
      <c r="CP9" s="6"/>
      <c r="CQ9" s="8"/>
    </row>
    <row r="10" spans="1:95" s="5" customFormat="1">
      <c r="A10" s="1"/>
      <c r="B10" s="2"/>
      <c r="C10" s="7"/>
      <c r="D10" s="8"/>
      <c r="G10" s="8"/>
      <c r="H10" s="8"/>
      <c r="K10" s="8"/>
      <c r="L10" s="8"/>
      <c r="O10" s="8"/>
      <c r="P10" s="8"/>
      <c r="S10" s="8"/>
      <c r="T10" s="8"/>
      <c r="U10" s="8"/>
      <c r="W10" s="8"/>
      <c r="X10" s="8"/>
      <c r="Y10" s="6"/>
      <c r="Z10" s="8"/>
      <c r="AA10" s="8"/>
      <c r="AB10" s="8"/>
      <c r="AC10" s="7"/>
      <c r="AL10" s="8"/>
      <c r="AV10" s="8"/>
      <c r="BE10" s="8"/>
      <c r="BN10" s="8"/>
      <c r="BO10" s="6"/>
      <c r="BY10" s="8"/>
      <c r="BZ10" s="8"/>
      <c r="CA10" s="8"/>
      <c r="CB10" s="6"/>
      <c r="CC10" s="8"/>
      <c r="CD10" s="8"/>
      <c r="CE10" s="6"/>
      <c r="CF10" s="6"/>
      <c r="CG10" s="8"/>
      <c r="CK10" s="8"/>
      <c r="CM10" s="7"/>
      <c r="CN10" s="8"/>
      <c r="CO10" s="8"/>
      <c r="CP10" s="6"/>
      <c r="CQ10" s="8"/>
    </row>
    <row r="11" spans="1:95" s="5" customFormat="1">
      <c r="A11" s="1"/>
      <c r="B11" s="2"/>
      <c r="C11" s="7"/>
      <c r="D11" s="8"/>
      <c r="G11" s="8"/>
      <c r="H11" s="8"/>
      <c r="K11" s="8"/>
      <c r="L11" s="8"/>
      <c r="O11" s="8"/>
      <c r="P11" s="8"/>
      <c r="S11" s="8"/>
      <c r="T11" s="8"/>
      <c r="U11" s="8"/>
      <c r="W11" s="8"/>
      <c r="X11" s="8"/>
      <c r="Y11" s="6"/>
      <c r="Z11" s="8"/>
      <c r="AA11" s="8"/>
      <c r="AB11" s="8"/>
      <c r="AC11" s="7"/>
      <c r="AL11" s="8"/>
      <c r="AV11" s="8"/>
      <c r="BE11" s="8"/>
      <c r="BN11" s="8"/>
      <c r="BO11" s="6"/>
      <c r="BY11" s="8"/>
      <c r="BZ11" s="8"/>
      <c r="CA11" s="8"/>
      <c r="CB11" s="6"/>
      <c r="CC11" s="8"/>
      <c r="CD11" s="8"/>
      <c r="CE11" s="6"/>
      <c r="CF11" s="6"/>
      <c r="CG11" s="8"/>
      <c r="CK11" s="8"/>
      <c r="CM11" s="7"/>
      <c r="CN11" s="8"/>
      <c r="CO11" s="8"/>
      <c r="CP11" s="6"/>
      <c r="CQ11" s="8"/>
    </row>
    <row r="12" spans="1:95" s="5" customFormat="1">
      <c r="A12" s="1"/>
      <c r="B12" s="2"/>
      <c r="C12" s="7"/>
      <c r="D12" s="9"/>
      <c r="E12" s="10"/>
      <c r="F12" s="10"/>
      <c r="G12" s="9"/>
      <c r="H12" s="9"/>
      <c r="I12" s="10"/>
      <c r="J12" s="10"/>
      <c r="K12" s="9"/>
      <c r="L12" s="9"/>
      <c r="M12" s="10"/>
      <c r="N12" s="10"/>
      <c r="O12" s="9"/>
      <c r="P12" s="9"/>
      <c r="Q12" s="10"/>
      <c r="R12" s="10"/>
      <c r="S12" s="9"/>
      <c r="T12" s="9"/>
      <c r="U12" s="9"/>
      <c r="V12" s="10"/>
      <c r="W12" s="9"/>
      <c r="X12" s="9"/>
      <c r="Y12" s="11"/>
      <c r="Z12" s="9"/>
      <c r="AA12" s="9"/>
      <c r="AB12" s="9"/>
      <c r="AC12" s="12"/>
      <c r="AD12" s="10"/>
      <c r="AE12" s="10"/>
      <c r="AF12" s="10"/>
      <c r="AG12" s="10"/>
      <c r="AH12" s="10"/>
      <c r="AI12" s="10"/>
      <c r="AJ12" s="10"/>
      <c r="AK12" s="10"/>
      <c r="AL12" s="9"/>
      <c r="AM12" s="10"/>
      <c r="AN12" s="10"/>
      <c r="AO12" s="10"/>
      <c r="AP12" s="10"/>
      <c r="AQ12" s="10"/>
      <c r="AR12" s="10"/>
      <c r="AS12" s="10"/>
      <c r="AT12" s="10"/>
      <c r="AU12" s="10"/>
      <c r="AV12" s="9"/>
      <c r="AW12" s="10"/>
      <c r="AX12" s="10"/>
      <c r="AY12" s="10"/>
      <c r="AZ12" s="10"/>
      <c r="BA12" s="10"/>
      <c r="BB12" s="10"/>
      <c r="BC12" s="10"/>
      <c r="BD12" s="10"/>
      <c r="BE12" s="9"/>
      <c r="BF12" s="10"/>
      <c r="BG12" s="10"/>
      <c r="BH12" s="10"/>
      <c r="BI12" s="10"/>
      <c r="BJ12" s="10"/>
      <c r="BK12" s="10"/>
      <c r="BL12" s="11"/>
      <c r="BM12" s="11"/>
      <c r="BN12" s="9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9"/>
      <c r="BZ12" s="9"/>
      <c r="CA12" s="9"/>
      <c r="CB12" s="11"/>
      <c r="CC12" s="9"/>
      <c r="CD12" s="9"/>
      <c r="CE12" s="11"/>
      <c r="CF12" s="11"/>
      <c r="CG12" s="9"/>
      <c r="CH12" s="10"/>
      <c r="CI12" s="10"/>
      <c r="CJ12" s="10"/>
      <c r="CK12" s="9"/>
      <c r="CL12" s="10"/>
      <c r="CM12" s="12"/>
      <c r="CN12" s="8"/>
      <c r="CO12" s="8"/>
      <c r="CP12" s="6"/>
      <c r="CQ12" s="8"/>
    </row>
    <row r="13" spans="1:95" s="6" customFormat="1">
      <c r="A13" s="2"/>
      <c r="B13" s="2"/>
      <c r="C13" s="7"/>
      <c r="D13" s="9"/>
      <c r="E13" s="10"/>
      <c r="F13" s="10"/>
      <c r="G13" s="9"/>
      <c r="H13" s="9"/>
      <c r="I13" s="10"/>
      <c r="J13" s="10"/>
      <c r="K13" s="9"/>
      <c r="L13" s="9"/>
      <c r="M13" s="10"/>
      <c r="N13" s="10"/>
      <c r="O13" s="9"/>
      <c r="P13" s="9"/>
      <c r="Q13" s="10"/>
      <c r="R13" s="10"/>
      <c r="S13" s="9"/>
      <c r="T13" s="9"/>
      <c r="U13" s="9"/>
      <c r="V13" s="10"/>
      <c r="W13" s="9"/>
      <c r="X13" s="9"/>
      <c r="Y13" s="11"/>
      <c r="Z13" s="9"/>
      <c r="AA13" s="9"/>
      <c r="AB13" s="9"/>
      <c r="AC13" s="12"/>
      <c r="AD13" s="10"/>
      <c r="AE13" s="10"/>
      <c r="AF13" s="10"/>
      <c r="AG13" s="10"/>
      <c r="AH13" s="10"/>
      <c r="AI13" s="10"/>
      <c r="AJ13" s="10"/>
      <c r="AK13" s="10"/>
      <c r="AL13" s="9"/>
      <c r="AM13" s="10"/>
      <c r="AN13" s="10"/>
      <c r="AO13" s="10"/>
      <c r="AP13" s="10"/>
      <c r="AQ13" s="10"/>
      <c r="AR13" s="10"/>
      <c r="AS13" s="10"/>
      <c r="AT13" s="10"/>
      <c r="AU13" s="10"/>
      <c r="AV13" s="9"/>
      <c r="AW13" s="10"/>
      <c r="AX13" s="10"/>
      <c r="AY13" s="10"/>
      <c r="AZ13" s="10"/>
      <c r="BA13" s="10"/>
      <c r="BB13" s="10"/>
      <c r="BC13" s="10"/>
      <c r="BD13" s="10"/>
      <c r="BE13" s="9"/>
      <c r="BF13" s="10"/>
      <c r="BG13" s="10"/>
      <c r="BH13" s="10"/>
      <c r="BI13" s="10"/>
      <c r="BJ13" s="10"/>
      <c r="BK13" s="10"/>
      <c r="BL13" s="11"/>
      <c r="BM13" s="11"/>
      <c r="BN13" s="9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9"/>
      <c r="BZ13" s="9"/>
      <c r="CA13" s="9"/>
      <c r="CB13" s="11"/>
      <c r="CC13" s="9"/>
      <c r="CD13" s="9"/>
      <c r="CE13" s="11"/>
      <c r="CF13" s="11"/>
      <c r="CG13" s="9"/>
      <c r="CH13" s="10"/>
      <c r="CI13" s="10"/>
      <c r="CJ13" s="10"/>
      <c r="CK13" s="9"/>
      <c r="CL13" s="10"/>
      <c r="CM13" s="12"/>
      <c r="CN13" s="8"/>
      <c r="CO13" s="8"/>
      <c r="CQ13" s="8"/>
    </row>
    <row r="14" spans="1:95" s="6" customFormat="1">
      <c r="A14" s="2"/>
      <c r="B14" s="2"/>
      <c r="C14" s="7"/>
      <c r="D14" s="9"/>
      <c r="E14" s="10"/>
      <c r="F14" s="10"/>
      <c r="G14" s="9"/>
      <c r="H14" s="9"/>
      <c r="I14" s="10"/>
      <c r="J14" s="10"/>
      <c r="K14" s="9"/>
      <c r="L14" s="9"/>
      <c r="M14" s="10"/>
      <c r="N14" s="10"/>
      <c r="O14" s="9"/>
      <c r="P14" s="9"/>
      <c r="Q14" s="10"/>
      <c r="R14" s="10"/>
      <c r="S14" s="9"/>
      <c r="T14" s="9"/>
      <c r="U14" s="9"/>
      <c r="V14" s="10"/>
      <c r="W14" s="9"/>
      <c r="X14" s="9"/>
      <c r="Y14" s="11"/>
      <c r="Z14" s="9"/>
      <c r="AA14" s="9"/>
      <c r="AB14" s="9"/>
      <c r="AC14" s="12"/>
      <c r="AD14" s="10"/>
      <c r="AE14" s="10"/>
      <c r="AF14" s="10"/>
      <c r="AG14" s="10"/>
      <c r="AH14" s="10"/>
      <c r="AI14" s="10"/>
      <c r="AJ14" s="10"/>
      <c r="AK14" s="10"/>
      <c r="AL14" s="9"/>
      <c r="AM14" s="10"/>
      <c r="AN14" s="10"/>
      <c r="AO14" s="10"/>
      <c r="AP14" s="10"/>
      <c r="AQ14" s="10"/>
      <c r="AR14" s="10"/>
      <c r="AS14" s="10"/>
      <c r="AT14" s="10"/>
      <c r="AU14" s="10"/>
      <c r="AV14" s="9"/>
      <c r="AW14" s="10"/>
      <c r="AX14" s="10"/>
      <c r="AY14" s="10"/>
      <c r="AZ14" s="10"/>
      <c r="BA14" s="10"/>
      <c r="BB14" s="10"/>
      <c r="BC14" s="10"/>
      <c r="BD14" s="10"/>
      <c r="BE14" s="9"/>
      <c r="BF14" s="10"/>
      <c r="BG14" s="10"/>
      <c r="BH14" s="10"/>
      <c r="BI14" s="10"/>
      <c r="BJ14" s="10"/>
      <c r="BK14" s="10"/>
      <c r="BL14" s="11"/>
      <c r="BM14" s="11"/>
      <c r="BN14" s="9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9"/>
      <c r="BZ14" s="9"/>
      <c r="CA14" s="9"/>
      <c r="CB14" s="11"/>
      <c r="CC14" s="9"/>
      <c r="CD14" s="9"/>
      <c r="CE14" s="11"/>
      <c r="CF14" s="11"/>
      <c r="CG14" s="9"/>
      <c r="CH14" s="10"/>
      <c r="CI14" s="10"/>
      <c r="CJ14" s="10"/>
      <c r="CK14" s="9"/>
      <c r="CL14" s="10"/>
      <c r="CM14" s="12"/>
      <c r="CN14" s="8"/>
      <c r="CO14" s="8"/>
      <c r="CQ14" s="8"/>
    </row>
    <row r="15" spans="1:95" s="6" customFormat="1">
      <c r="A15" s="2"/>
      <c r="B15" s="2"/>
      <c r="C15" s="7"/>
      <c r="D15" s="9"/>
      <c r="E15" s="10"/>
      <c r="F15" s="10"/>
      <c r="G15" s="9"/>
      <c r="H15" s="9"/>
      <c r="I15" s="10"/>
      <c r="J15" s="10"/>
      <c r="K15" s="9"/>
      <c r="L15" s="9"/>
      <c r="M15" s="10"/>
      <c r="N15" s="10"/>
      <c r="O15" s="9"/>
      <c r="P15" s="9"/>
      <c r="Q15" s="10"/>
      <c r="R15" s="10"/>
      <c r="S15" s="9"/>
      <c r="T15" s="9"/>
      <c r="U15" s="9"/>
      <c r="V15" s="10"/>
      <c r="W15" s="9"/>
      <c r="X15" s="9"/>
      <c r="Y15" s="11"/>
      <c r="Z15" s="9"/>
      <c r="AA15" s="9"/>
      <c r="AB15" s="9"/>
      <c r="AC15" s="12"/>
      <c r="AD15" s="10"/>
      <c r="AE15" s="10"/>
      <c r="AF15" s="10"/>
      <c r="AG15" s="10"/>
      <c r="AH15" s="10"/>
      <c r="AI15" s="10"/>
      <c r="AJ15" s="10"/>
      <c r="AK15" s="10"/>
      <c r="AL15" s="9"/>
      <c r="AM15" s="10"/>
      <c r="AN15" s="10"/>
      <c r="AO15" s="10"/>
      <c r="AP15" s="10"/>
      <c r="AQ15" s="10"/>
      <c r="AR15" s="10"/>
      <c r="AS15" s="10"/>
      <c r="AT15" s="10"/>
      <c r="AU15" s="10"/>
      <c r="AV15" s="9"/>
      <c r="AW15" s="10"/>
      <c r="AX15" s="10"/>
      <c r="AY15" s="10"/>
      <c r="AZ15" s="10"/>
      <c r="BA15" s="10"/>
      <c r="BB15" s="10"/>
      <c r="BC15" s="10"/>
      <c r="BD15" s="10"/>
      <c r="BE15" s="9"/>
      <c r="BF15" s="10"/>
      <c r="BG15" s="10"/>
      <c r="BH15" s="10"/>
      <c r="BI15" s="10"/>
      <c r="BJ15" s="10"/>
      <c r="BK15" s="10"/>
      <c r="BL15" s="11"/>
      <c r="BM15" s="11"/>
      <c r="BN15" s="9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9"/>
      <c r="BZ15" s="9"/>
      <c r="CA15" s="9"/>
      <c r="CB15" s="11"/>
      <c r="CC15" s="9"/>
      <c r="CD15" s="9"/>
      <c r="CE15" s="11"/>
      <c r="CF15" s="11"/>
      <c r="CG15" s="9"/>
      <c r="CH15" s="10"/>
      <c r="CI15" s="10"/>
      <c r="CJ15" s="10"/>
      <c r="CK15" s="9"/>
      <c r="CL15" s="10"/>
      <c r="CM15" s="12"/>
      <c r="CN15" s="8"/>
      <c r="CO15" s="8"/>
      <c r="CQ15" s="8"/>
    </row>
    <row r="16" spans="1:95" s="6" customFormat="1">
      <c r="A16" s="2"/>
      <c r="B16" s="2"/>
      <c r="C16" s="7"/>
      <c r="D16" s="9"/>
      <c r="E16" s="10"/>
      <c r="F16" s="10"/>
      <c r="G16" s="9"/>
      <c r="H16" s="9"/>
      <c r="I16" s="10"/>
      <c r="J16" s="10"/>
      <c r="K16" s="9"/>
      <c r="L16" s="9"/>
      <c r="M16" s="10"/>
      <c r="N16" s="10"/>
      <c r="O16" s="9"/>
      <c r="P16" s="9"/>
      <c r="Q16" s="10"/>
      <c r="R16" s="10"/>
      <c r="S16" s="9"/>
      <c r="T16" s="9"/>
      <c r="U16" s="9"/>
      <c r="V16" s="10"/>
      <c r="W16" s="9"/>
      <c r="X16" s="9"/>
      <c r="Y16" s="11"/>
      <c r="Z16" s="9"/>
      <c r="AA16" s="9"/>
      <c r="AB16" s="9"/>
      <c r="AC16" s="12"/>
      <c r="AD16" s="10"/>
      <c r="AE16" s="10"/>
      <c r="AF16" s="10"/>
      <c r="AG16" s="10"/>
      <c r="AH16" s="10"/>
      <c r="AI16" s="10"/>
      <c r="AJ16" s="10"/>
      <c r="AK16" s="10"/>
      <c r="AL16" s="9"/>
      <c r="AM16" s="10"/>
      <c r="AN16" s="10"/>
      <c r="AO16" s="10"/>
      <c r="AP16" s="10"/>
      <c r="AQ16" s="10"/>
      <c r="AR16" s="10"/>
      <c r="AS16" s="10"/>
      <c r="AT16" s="10"/>
      <c r="AU16" s="10"/>
      <c r="AV16" s="9"/>
      <c r="AW16" s="10"/>
      <c r="AX16" s="10"/>
      <c r="AY16" s="10"/>
      <c r="AZ16" s="10"/>
      <c r="BA16" s="10"/>
      <c r="BB16" s="10"/>
      <c r="BC16" s="10"/>
      <c r="BD16" s="10"/>
      <c r="BE16" s="9"/>
      <c r="BF16" s="10"/>
      <c r="BG16" s="10"/>
      <c r="BH16" s="10"/>
      <c r="BI16" s="10"/>
      <c r="BJ16" s="10"/>
      <c r="BK16" s="10"/>
      <c r="BL16" s="11"/>
      <c r="BM16" s="11"/>
      <c r="BN16" s="9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9"/>
      <c r="BZ16" s="9"/>
      <c r="CA16" s="9"/>
      <c r="CB16" s="11"/>
      <c r="CC16" s="9"/>
      <c r="CD16" s="9"/>
      <c r="CE16" s="11"/>
      <c r="CF16" s="11"/>
      <c r="CG16" s="9"/>
      <c r="CH16" s="10"/>
      <c r="CI16" s="10"/>
      <c r="CJ16" s="10"/>
      <c r="CK16" s="9"/>
      <c r="CL16" s="10"/>
      <c r="CM16" s="12"/>
      <c r="CN16" s="8"/>
      <c r="CO16" s="8"/>
      <c r="CQ16" s="8"/>
    </row>
    <row r="17" spans="1:95" s="6" customFormat="1">
      <c r="A17" s="2"/>
      <c r="B17" s="2"/>
      <c r="C17" s="7"/>
      <c r="D17" s="9"/>
      <c r="E17" s="10"/>
      <c r="F17" s="10"/>
      <c r="G17" s="9"/>
      <c r="H17" s="9"/>
      <c r="I17" s="10"/>
      <c r="J17" s="10"/>
      <c r="K17" s="9"/>
      <c r="L17" s="9"/>
      <c r="M17" s="10"/>
      <c r="N17" s="10"/>
      <c r="O17" s="9"/>
      <c r="P17" s="9"/>
      <c r="Q17" s="10"/>
      <c r="R17" s="10"/>
      <c r="S17" s="9"/>
      <c r="T17" s="9"/>
      <c r="U17" s="9"/>
      <c r="V17" s="10"/>
      <c r="W17" s="9"/>
      <c r="X17" s="9"/>
      <c r="Y17" s="11"/>
      <c r="Z17" s="9"/>
      <c r="AA17" s="9"/>
      <c r="AB17" s="9"/>
      <c r="AC17" s="12"/>
      <c r="AD17" s="10"/>
      <c r="AE17" s="10"/>
      <c r="AF17" s="10"/>
      <c r="AG17" s="10"/>
      <c r="AH17" s="10"/>
      <c r="AI17" s="10"/>
      <c r="AJ17" s="10"/>
      <c r="AK17" s="10"/>
      <c r="AL17" s="9"/>
      <c r="AM17" s="10"/>
      <c r="AN17" s="10"/>
      <c r="AO17" s="10"/>
      <c r="AP17" s="10"/>
      <c r="AQ17" s="10"/>
      <c r="AR17" s="10"/>
      <c r="AS17" s="10"/>
      <c r="AT17" s="10"/>
      <c r="AU17" s="10"/>
      <c r="AV17" s="9"/>
      <c r="AW17" s="10"/>
      <c r="AX17" s="10"/>
      <c r="AY17" s="10"/>
      <c r="AZ17" s="10"/>
      <c r="BA17" s="10"/>
      <c r="BB17" s="10"/>
      <c r="BC17" s="10"/>
      <c r="BD17" s="10"/>
      <c r="BE17" s="9"/>
      <c r="BF17" s="10"/>
      <c r="BG17" s="10"/>
      <c r="BH17" s="10"/>
      <c r="BI17" s="10"/>
      <c r="BJ17" s="10"/>
      <c r="BK17" s="10"/>
      <c r="BL17" s="11"/>
      <c r="BM17" s="11"/>
      <c r="BN17" s="9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9"/>
      <c r="BZ17" s="9"/>
      <c r="CA17" s="9"/>
      <c r="CB17" s="11"/>
      <c r="CC17" s="9"/>
      <c r="CD17" s="9"/>
      <c r="CE17" s="11"/>
      <c r="CF17" s="11"/>
      <c r="CG17" s="9"/>
      <c r="CH17" s="10"/>
      <c r="CI17" s="10"/>
      <c r="CJ17" s="10"/>
      <c r="CK17" s="9"/>
      <c r="CL17" s="10"/>
      <c r="CM17" s="12"/>
      <c r="CN17" s="8"/>
      <c r="CO17" s="8"/>
      <c r="CQ17" s="8"/>
    </row>
    <row r="18" spans="1:95" s="6" customFormat="1">
      <c r="A18" s="2"/>
      <c r="B18" s="2"/>
      <c r="C18" s="7"/>
      <c r="D18" s="9"/>
      <c r="E18" s="10"/>
      <c r="F18" s="10"/>
      <c r="G18" s="9"/>
      <c r="H18" s="9"/>
      <c r="I18" s="10"/>
      <c r="J18" s="10"/>
      <c r="K18" s="9"/>
      <c r="L18" s="9"/>
      <c r="M18" s="10"/>
      <c r="N18" s="10"/>
      <c r="O18" s="9"/>
      <c r="P18" s="9"/>
      <c r="Q18" s="10"/>
      <c r="R18" s="10"/>
      <c r="S18" s="9"/>
      <c r="T18" s="9"/>
      <c r="U18" s="9"/>
      <c r="V18" s="10"/>
      <c r="W18" s="9"/>
      <c r="X18" s="9"/>
      <c r="Y18" s="11"/>
      <c r="Z18" s="9"/>
      <c r="AA18" s="9"/>
      <c r="AB18" s="9"/>
      <c r="AC18" s="12"/>
      <c r="AD18" s="10"/>
      <c r="AE18" s="10"/>
      <c r="AF18" s="10"/>
      <c r="AG18" s="10"/>
      <c r="AH18" s="10"/>
      <c r="AI18" s="10"/>
      <c r="AJ18" s="10"/>
      <c r="AK18" s="10"/>
      <c r="AL18" s="9"/>
      <c r="AM18" s="10"/>
      <c r="AN18" s="10"/>
      <c r="AO18" s="10"/>
      <c r="AP18" s="10"/>
      <c r="AQ18" s="10"/>
      <c r="AR18" s="10"/>
      <c r="AS18" s="10"/>
      <c r="AT18" s="10"/>
      <c r="AU18" s="10"/>
      <c r="AV18" s="9"/>
      <c r="AW18" s="10"/>
      <c r="AX18" s="10"/>
      <c r="AY18" s="10"/>
      <c r="AZ18" s="10"/>
      <c r="BA18" s="10"/>
      <c r="BB18" s="10"/>
      <c r="BC18" s="10"/>
      <c r="BD18" s="10"/>
      <c r="BE18" s="9"/>
      <c r="BF18" s="10"/>
      <c r="BG18" s="10"/>
      <c r="BH18" s="10"/>
      <c r="BI18" s="10"/>
      <c r="BJ18" s="10"/>
      <c r="BK18" s="10"/>
      <c r="BL18" s="11"/>
      <c r="BM18" s="11"/>
      <c r="BN18" s="9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9"/>
      <c r="BZ18" s="9"/>
      <c r="CA18" s="9"/>
      <c r="CB18" s="11"/>
      <c r="CC18" s="9"/>
      <c r="CD18" s="9"/>
      <c r="CE18" s="11"/>
      <c r="CF18" s="11"/>
      <c r="CG18" s="9"/>
      <c r="CH18" s="10"/>
      <c r="CI18" s="10"/>
      <c r="CJ18" s="10"/>
      <c r="CK18" s="9"/>
      <c r="CL18" s="10"/>
      <c r="CM18" s="12"/>
      <c r="CN18" s="8"/>
      <c r="CO18" s="8"/>
      <c r="CQ18" s="8"/>
    </row>
    <row r="19" spans="1:95" s="6" customFormat="1">
      <c r="A19" s="2"/>
      <c r="B19" s="2"/>
      <c r="C19" s="7"/>
      <c r="D19" s="9"/>
      <c r="E19" s="10"/>
      <c r="F19" s="10"/>
      <c r="G19" s="9"/>
      <c r="H19" s="9"/>
      <c r="I19" s="10"/>
      <c r="J19" s="10"/>
      <c r="K19" s="9"/>
      <c r="L19" s="9"/>
      <c r="M19" s="10"/>
      <c r="N19" s="10"/>
      <c r="O19" s="9"/>
      <c r="P19" s="9"/>
      <c r="Q19" s="10"/>
      <c r="R19" s="10"/>
      <c r="S19" s="9"/>
      <c r="T19" s="9"/>
      <c r="U19" s="9"/>
      <c r="V19" s="10"/>
      <c r="W19" s="9"/>
      <c r="X19" s="9"/>
      <c r="Y19" s="11"/>
      <c r="Z19" s="9"/>
      <c r="AA19" s="9"/>
      <c r="AB19" s="9"/>
      <c r="AC19" s="12"/>
      <c r="AD19" s="10"/>
      <c r="AE19" s="10"/>
      <c r="AF19" s="10"/>
      <c r="AG19" s="10"/>
      <c r="AH19" s="10"/>
      <c r="AI19" s="10"/>
      <c r="AJ19" s="10"/>
      <c r="AK19" s="10"/>
      <c r="AL19" s="9"/>
      <c r="AM19" s="10"/>
      <c r="AN19" s="10"/>
      <c r="AO19" s="10"/>
      <c r="AP19" s="10"/>
      <c r="AQ19" s="10"/>
      <c r="AR19" s="10"/>
      <c r="AS19" s="10"/>
      <c r="AT19" s="10"/>
      <c r="AU19" s="10"/>
      <c r="AV19" s="9"/>
      <c r="AW19" s="10"/>
      <c r="AX19" s="10"/>
      <c r="AY19" s="10"/>
      <c r="AZ19" s="10"/>
      <c r="BA19" s="10"/>
      <c r="BB19" s="10"/>
      <c r="BC19" s="10"/>
      <c r="BD19" s="10"/>
      <c r="BE19" s="9"/>
      <c r="BF19" s="10"/>
      <c r="BG19" s="10"/>
      <c r="BH19" s="10"/>
      <c r="BI19" s="10"/>
      <c r="BJ19" s="10"/>
      <c r="BK19" s="10"/>
      <c r="BL19" s="11"/>
      <c r="BM19" s="11"/>
      <c r="BN19" s="9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9"/>
      <c r="BZ19" s="9"/>
      <c r="CA19" s="9"/>
      <c r="CB19" s="11"/>
      <c r="CC19" s="9"/>
      <c r="CD19" s="9"/>
      <c r="CE19" s="11"/>
      <c r="CF19" s="11"/>
      <c r="CG19" s="9"/>
      <c r="CH19" s="10"/>
      <c r="CI19" s="10"/>
      <c r="CJ19" s="10"/>
      <c r="CK19" s="9"/>
      <c r="CL19" s="10"/>
      <c r="CM19" s="12"/>
      <c r="CN19" s="8"/>
      <c r="CO19" s="8"/>
      <c r="CQ19" s="8"/>
    </row>
    <row r="20" spans="1:95" s="6" customFormat="1">
      <c r="A20" s="2"/>
      <c r="B20" s="2"/>
      <c r="C20" s="7"/>
      <c r="D20" s="9"/>
      <c r="E20" s="10"/>
      <c r="F20" s="10"/>
      <c r="G20" s="9"/>
      <c r="H20" s="9"/>
      <c r="I20" s="10"/>
      <c r="J20" s="10"/>
      <c r="K20" s="9"/>
      <c r="L20" s="9"/>
      <c r="M20" s="10"/>
      <c r="N20" s="10"/>
      <c r="O20" s="9"/>
      <c r="P20" s="9"/>
      <c r="Q20" s="10"/>
      <c r="R20" s="10"/>
      <c r="S20" s="9"/>
      <c r="T20" s="9"/>
      <c r="U20" s="9"/>
      <c r="V20" s="10"/>
      <c r="W20" s="9"/>
      <c r="X20" s="9"/>
      <c r="Y20" s="11"/>
      <c r="Z20" s="9"/>
      <c r="AA20" s="9"/>
      <c r="AB20" s="9"/>
      <c r="AC20" s="12"/>
      <c r="AD20" s="10"/>
      <c r="AE20" s="10"/>
      <c r="AF20" s="10"/>
      <c r="AG20" s="10"/>
      <c r="AH20" s="10"/>
      <c r="AI20" s="10"/>
      <c r="AJ20" s="10"/>
      <c r="AK20" s="10"/>
      <c r="AL20" s="9"/>
      <c r="AM20" s="10"/>
      <c r="AN20" s="10"/>
      <c r="AO20" s="10"/>
      <c r="AP20" s="10"/>
      <c r="AQ20" s="10"/>
      <c r="AR20" s="10"/>
      <c r="AS20" s="10"/>
      <c r="AT20" s="10"/>
      <c r="AU20" s="10"/>
      <c r="AV20" s="9"/>
      <c r="AW20" s="10"/>
      <c r="AX20" s="10"/>
      <c r="AY20" s="10"/>
      <c r="AZ20" s="10"/>
      <c r="BA20" s="10"/>
      <c r="BB20" s="10"/>
      <c r="BC20" s="10"/>
      <c r="BD20" s="10"/>
      <c r="BE20" s="9"/>
      <c r="BF20" s="10"/>
      <c r="BG20" s="10"/>
      <c r="BH20" s="10"/>
      <c r="BI20" s="10"/>
      <c r="BJ20" s="10"/>
      <c r="BK20" s="10"/>
      <c r="BL20" s="11"/>
      <c r="BM20" s="11"/>
      <c r="BN20" s="9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9"/>
      <c r="BZ20" s="9"/>
      <c r="CA20" s="9"/>
      <c r="CB20" s="11"/>
      <c r="CC20" s="9"/>
      <c r="CD20" s="9"/>
      <c r="CE20" s="11"/>
      <c r="CF20" s="11"/>
      <c r="CG20" s="9"/>
      <c r="CH20" s="10"/>
      <c r="CI20" s="10"/>
      <c r="CJ20" s="10"/>
      <c r="CK20" s="9"/>
      <c r="CL20" s="10"/>
      <c r="CM20" s="12"/>
      <c r="CN20" s="8"/>
      <c r="CO20" s="8"/>
      <c r="CQ20" s="8"/>
    </row>
    <row r="21" spans="1:95" s="6" customFormat="1">
      <c r="A21" s="2"/>
      <c r="B21" s="2"/>
      <c r="C21" s="7"/>
      <c r="D21" s="9"/>
      <c r="E21" s="10"/>
      <c r="F21" s="10"/>
      <c r="G21" s="9"/>
      <c r="H21" s="9"/>
      <c r="I21" s="10"/>
      <c r="J21" s="10"/>
      <c r="K21" s="9"/>
      <c r="L21" s="9"/>
      <c r="M21" s="10"/>
      <c r="N21" s="10"/>
      <c r="O21" s="9"/>
      <c r="P21" s="9"/>
      <c r="Q21" s="10"/>
      <c r="R21" s="10"/>
      <c r="S21" s="9"/>
      <c r="T21" s="9"/>
      <c r="U21" s="9"/>
      <c r="V21" s="10"/>
      <c r="W21" s="9"/>
      <c r="X21" s="9"/>
      <c r="Y21" s="11"/>
      <c r="Z21" s="9"/>
      <c r="AA21" s="9"/>
      <c r="AB21" s="9"/>
      <c r="AC21" s="12"/>
      <c r="AD21" s="10"/>
      <c r="AE21" s="10"/>
      <c r="AF21" s="10"/>
      <c r="AG21" s="10"/>
      <c r="AH21" s="10"/>
      <c r="AI21" s="10"/>
      <c r="AJ21" s="10"/>
      <c r="AK21" s="10"/>
      <c r="AL21" s="9"/>
      <c r="AM21" s="10"/>
      <c r="AN21" s="10"/>
      <c r="AO21" s="10"/>
      <c r="AP21" s="10"/>
      <c r="AQ21" s="10"/>
      <c r="AR21" s="10"/>
      <c r="AS21" s="10"/>
      <c r="AT21" s="10"/>
      <c r="AU21" s="10"/>
      <c r="AV21" s="9"/>
      <c r="AW21" s="10"/>
      <c r="AX21" s="10"/>
      <c r="AY21" s="10"/>
      <c r="AZ21" s="10"/>
      <c r="BA21" s="10"/>
      <c r="BB21" s="10"/>
      <c r="BC21" s="10"/>
      <c r="BD21" s="10"/>
      <c r="BE21" s="9"/>
      <c r="BF21" s="10"/>
      <c r="BG21" s="10"/>
      <c r="BH21" s="10"/>
      <c r="BI21" s="10"/>
      <c r="BJ21" s="10"/>
      <c r="BK21" s="10"/>
      <c r="BL21" s="11"/>
      <c r="BM21" s="11"/>
      <c r="BN21" s="9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9"/>
      <c r="BZ21" s="9"/>
      <c r="CA21" s="9"/>
      <c r="CB21" s="11"/>
      <c r="CC21" s="9"/>
      <c r="CD21" s="9"/>
      <c r="CE21" s="11"/>
      <c r="CF21" s="11"/>
      <c r="CG21" s="9"/>
      <c r="CH21" s="10"/>
      <c r="CI21" s="10"/>
      <c r="CJ21" s="10"/>
      <c r="CK21" s="9"/>
      <c r="CL21" s="10"/>
      <c r="CM21" s="12"/>
      <c r="CN21" s="8"/>
      <c r="CO21" s="8"/>
      <c r="CQ21" s="8"/>
    </row>
    <row r="22" spans="1:95" s="6" customFormat="1">
      <c r="A22" s="2"/>
      <c r="B22" s="2"/>
      <c r="C22" s="7"/>
      <c r="D22" s="9"/>
      <c r="E22" s="10"/>
      <c r="F22" s="10"/>
      <c r="G22" s="9"/>
      <c r="H22" s="9"/>
      <c r="I22" s="10"/>
      <c r="J22" s="10"/>
      <c r="K22" s="9"/>
      <c r="L22" s="9"/>
      <c r="M22" s="10"/>
      <c r="N22" s="10"/>
      <c r="O22" s="9"/>
      <c r="P22" s="9"/>
      <c r="Q22" s="10"/>
      <c r="R22" s="10"/>
      <c r="S22" s="9"/>
      <c r="T22" s="9"/>
      <c r="U22" s="9"/>
      <c r="V22" s="10"/>
      <c r="W22" s="9"/>
      <c r="X22" s="9"/>
      <c r="Y22" s="11"/>
      <c r="Z22" s="9"/>
      <c r="AA22" s="9"/>
      <c r="AB22" s="9"/>
      <c r="AC22" s="12"/>
      <c r="AD22" s="10"/>
      <c r="AE22" s="10"/>
      <c r="AF22" s="10"/>
      <c r="AG22" s="10"/>
      <c r="AH22" s="10"/>
      <c r="AI22" s="10"/>
      <c r="AJ22" s="10"/>
      <c r="AK22" s="10"/>
      <c r="AL22" s="9"/>
      <c r="AM22" s="10"/>
      <c r="AN22" s="10"/>
      <c r="AO22" s="10"/>
      <c r="AP22" s="10"/>
      <c r="AQ22" s="10"/>
      <c r="AR22" s="10"/>
      <c r="AS22" s="10"/>
      <c r="AT22" s="10"/>
      <c r="AU22" s="10"/>
      <c r="AV22" s="9"/>
      <c r="AW22" s="10"/>
      <c r="AX22" s="10"/>
      <c r="AY22" s="10"/>
      <c r="AZ22" s="10"/>
      <c r="BA22" s="10"/>
      <c r="BB22" s="10"/>
      <c r="BC22" s="10"/>
      <c r="BD22" s="10"/>
      <c r="BE22" s="9"/>
      <c r="BF22" s="10"/>
      <c r="BG22" s="10"/>
      <c r="BH22" s="10"/>
      <c r="BI22" s="10"/>
      <c r="BJ22" s="10"/>
      <c r="BK22" s="10"/>
      <c r="BL22" s="11"/>
      <c r="BM22" s="11"/>
      <c r="BN22" s="9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9"/>
      <c r="BZ22" s="9"/>
      <c r="CA22" s="9"/>
      <c r="CB22" s="11"/>
      <c r="CC22" s="9"/>
      <c r="CD22" s="9"/>
      <c r="CE22" s="11"/>
      <c r="CF22" s="11"/>
      <c r="CG22" s="9"/>
      <c r="CH22" s="10"/>
      <c r="CI22" s="10"/>
      <c r="CJ22" s="10"/>
      <c r="CK22" s="9"/>
      <c r="CL22" s="10"/>
      <c r="CM22" s="12"/>
      <c r="CN22" s="8"/>
      <c r="CO22" s="8"/>
      <c r="CQ22" s="8"/>
    </row>
    <row r="23" spans="1:95" s="6" customFormat="1">
      <c r="A23" s="2"/>
      <c r="B23" s="2"/>
      <c r="C23" s="7"/>
      <c r="D23" s="9"/>
      <c r="E23" s="10"/>
      <c r="F23" s="10"/>
      <c r="G23" s="9"/>
      <c r="H23" s="9"/>
      <c r="I23" s="10"/>
      <c r="J23" s="10"/>
      <c r="K23" s="9"/>
      <c r="L23" s="9"/>
      <c r="M23" s="10"/>
      <c r="N23" s="10"/>
      <c r="O23" s="9"/>
      <c r="P23" s="9"/>
      <c r="Q23" s="10"/>
      <c r="R23" s="10"/>
      <c r="S23" s="9"/>
      <c r="T23" s="9"/>
      <c r="U23" s="9"/>
      <c r="V23" s="10"/>
      <c r="W23" s="9"/>
      <c r="X23" s="9"/>
      <c r="Y23" s="11"/>
      <c r="Z23" s="9"/>
      <c r="AA23" s="9"/>
      <c r="AB23" s="9"/>
      <c r="AC23" s="12"/>
      <c r="AD23" s="10"/>
      <c r="AE23" s="10"/>
      <c r="AF23" s="10"/>
      <c r="AG23" s="10"/>
      <c r="AH23" s="10"/>
      <c r="AI23" s="10"/>
      <c r="AJ23" s="10"/>
      <c r="AK23" s="10"/>
      <c r="AL23" s="9"/>
      <c r="AM23" s="10"/>
      <c r="AN23" s="10"/>
      <c r="AO23" s="10"/>
      <c r="AP23" s="10"/>
      <c r="AQ23" s="10"/>
      <c r="AR23" s="10"/>
      <c r="AS23" s="10"/>
      <c r="AT23" s="10"/>
      <c r="AU23" s="10"/>
      <c r="AV23" s="9"/>
      <c r="AW23" s="10"/>
      <c r="AX23" s="10"/>
      <c r="AY23" s="10"/>
      <c r="AZ23" s="10"/>
      <c r="BA23" s="10"/>
      <c r="BB23" s="10"/>
      <c r="BC23" s="10"/>
      <c r="BD23" s="10"/>
      <c r="BE23" s="9"/>
      <c r="BF23" s="10"/>
      <c r="BG23" s="10"/>
      <c r="BH23" s="10"/>
      <c r="BI23" s="10"/>
      <c r="BJ23" s="10"/>
      <c r="BK23" s="10"/>
      <c r="BL23" s="11"/>
      <c r="BM23" s="11"/>
      <c r="BN23" s="9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9"/>
      <c r="BZ23" s="9"/>
      <c r="CA23" s="9"/>
      <c r="CB23" s="11"/>
      <c r="CC23" s="9"/>
      <c r="CD23" s="9"/>
      <c r="CE23" s="11"/>
      <c r="CF23" s="11"/>
      <c r="CG23" s="9"/>
      <c r="CH23" s="10"/>
      <c r="CI23" s="10"/>
      <c r="CJ23" s="10"/>
      <c r="CK23" s="9"/>
      <c r="CL23" s="10"/>
      <c r="CM23" s="12"/>
      <c r="CN23" s="8"/>
      <c r="CO23" s="8"/>
      <c r="CQ23" s="8"/>
    </row>
    <row r="24" spans="1:95" s="6" customFormat="1">
      <c r="A24" s="2"/>
      <c r="B24" s="2"/>
      <c r="C24" s="7"/>
      <c r="D24" s="9"/>
      <c r="E24" s="10"/>
      <c r="F24" s="10"/>
      <c r="G24" s="9"/>
      <c r="H24" s="9"/>
      <c r="I24" s="10"/>
      <c r="J24" s="10"/>
      <c r="K24" s="9"/>
      <c r="L24" s="9"/>
      <c r="M24" s="10"/>
      <c r="N24" s="10"/>
      <c r="O24" s="9"/>
      <c r="P24" s="9"/>
      <c r="Q24" s="10"/>
      <c r="R24" s="10"/>
      <c r="S24" s="9"/>
      <c r="T24" s="9"/>
      <c r="U24" s="9"/>
      <c r="V24" s="10"/>
      <c r="W24" s="9"/>
      <c r="X24" s="9"/>
      <c r="Y24" s="11"/>
      <c r="Z24" s="9"/>
      <c r="AA24" s="9"/>
      <c r="AB24" s="9"/>
      <c r="AC24" s="12"/>
      <c r="AD24" s="10"/>
      <c r="AE24" s="10"/>
      <c r="AF24" s="10"/>
      <c r="AG24" s="10"/>
      <c r="AH24" s="10"/>
      <c r="AI24" s="10"/>
      <c r="AJ24" s="10"/>
      <c r="AK24" s="10"/>
      <c r="AL24" s="9"/>
      <c r="AM24" s="10"/>
      <c r="AN24" s="10"/>
      <c r="AO24" s="10"/>
      <c r="AP24" s="10"/>
      <c r="AQ24" s="10"/>
      <c r="AR24" s="10"/>
      <c r="AS24" s="10"/>
      <c r="AT24" s="10"/>
      <c r="AU24" s="10"/>
      <c r="AV24" s="9"/>
      <c r="AW24" s="10"/>
      <c r="AX24" s="10"/>
      <c r="AY24" s="10"/>
      <c r="AZ24" s="10"/>
      <c r="BA24" s="10"/>
      <c r="BB24" s="10"/>
      <c r="BC24" s="10"/>
      <c r="BD24" s="10"/>
      <c r="BE24" s="9"/>
      <c r="BF24" s="10"/>
      <c r="BG24" s="10"/>
      <c r="BH24" s="10"/>
      <c r="BI24" s="10"/>
      <c r="BJ24" s="10"/>
      <c r="BK24" s="10"/>
      <c r="BL24" s="11"/>
      <c r="BM24" s="11"/>
      <c r="BN24" s="9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9"/>
      <c r="BZ24" s="9"/>
      <c r="CA24" s="9"/>
      <c r="CB24" s="11"/>
      <c r="CC24" s="9"/>
      <c r="CD24" s="9"/>
      <c r="CE24" s="11"/>
      <c r="CF24" s="11"/>
      <c r="CG24" s="9"/>
      <c r="CH24" s="10"/>
      <c r="CI24" s="10"/>
      <c r="CJ24" s="10"/>
      <c r="CK24" s="9"/>
      <c r="CL24" s="10"/>
      <c r="CM24" s="12"/>
      <c r="CN24" s="8"/>
      <c r="CO24" s="8"/>
      <c r="CQ24" s="8"/>
    </row>
    <row r="25" spans="1:95" s="6" customFormat="1">
      <c r="A25" s="2"/>
      <c r="B25" s="2"/>
      <c r="C25" s="7"/>
      <c r="D25" s="9"/>
      <c r="E25" s="10"/>
      <c r="F25" s="10"/>
      <c r="G25" s="9"/>
      <c r="H25" s="9"/>
      <c r="I25" s="10"/>
      <c r="J25" s="10"/>
      <c r="K25" s="9"/>
      <c r="L25" s="9"/>
      <c r="M25" s="10"/>
      <c r="N25" s="10"/>
      <c r="O25" s="9"/>
      <c r="P25" s="9"/>
      <c r="Q25" s="10"/>
      <c r="R25" s="10"/>
      <c r="S25" s="9"/>
      <c r="T25" s="9"/>
      <c r="U25" s="9"/>
      <c r="V25" s="10"/>
      <c r="W25" s="9"/>
      <c r="X25" s="9"/>
      <c r="Y25" s="11"/>
      <c r="Z25" s="9"/>
      <c r="AA25" s="9"/>
      <c r="AB25" s="9"/>
      <c r="AC25" s="12"/>
      <c r="AD25" s="10"/>
      <c r="AE25" s="10"/>
      <c r="AF25" s="10"/>
      <c r="AG25" s="10"/>
      <c r="AH25" s="10"/>
      <c r="AI25" s="10"/>
      <c r="AJ25" s="10"/>
      <c r="AK25" s="10"/>
      <c r="AL25" s="9"/>
      <c r="AM25" s="10"/>
      <c r="AN25" s="10"/>
      <c r="AO25" s="10"/>
      <c r="AP25" s="10"/>
      <c r="AQ25" s="10"/>
      <c r="AR25" s="10"/>
      <c r="AS25" s="10"/>
      <c r="AT25" s="10"/>
      <c r="AU25" s="10"/>
      <c r="AV25" s="9"/>
      <c r="AW25" s="10"/>
      <c r="AX25" s="10"/>
      <c r="AY25" s="10"/>
      <c r="AZ25" s="10"/>
      <c r="BA25" s="10"/>
      <c r="BB25" s="10"/>
      <c r="BC25" s="10"/>
      <c r="BD25" s="10"/>
      <c r="BE25" s="9"/>
      <c r="BF25" s="10"/>
      <c r="BG25" s="10"/>
      <c r="BH25" s="10"/>
      <c r="BI25" s="10"/>
      <c r="BJ25" s="10"/>
      <c r="BK25" s="10"/>
      <c r="BL25" s="11"/>
      <c r="BM25" s="11"/>
      <c r="BN25" s="9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9"/>
      <c r="BZ25" s="9"/>
      <c r="CA25" s="9"/>
      <c r="CB25" s="11"/>
      <c r="CC25" s="9"/>
      <c r="CD25" s="9"/>
      <c r="CE25" s="11"/>
      <c r="CF25" s="11"/>
      <c r="CG25" s="9"/>
      <c r="CH25" s="10"/>
      <c r="CI25" s="10"/>
      <c r="CJ25" s="10"/>
      <c r="CK25" s="9"/>
      <c r="CL25" s="10"/>
      <c r="CM25" s="12"/>
      <c r="CN25" s="8"/>
      <c r="CO25" s="8"/>
      <c r="CQ25" s="8"/>
    </row>
    <row r="26" spans="1:95" s="6" customFormat="1">
      <c r="A26" s="2"/>
      <c r="B26" s="2"/>
      <c r="C26" s="7"/>
      <c r="D26" s="9"/>
      <c r="E26" s="10"/>
      <c r="F26" s="10"/>
      <c r="G26" s="9"/>
      <c r="H26" s="9"/>
      <c r="I26" s="10"/>
      <c r="J26" s="10"/>
      <c r="K26" s="9"/>
      <c r="L26" s="9"/>
      <c r="M26" s="10"/>
      <c r="N26" s="10"/>
      <c r="O26" s="9"/>
      <c r="P26" s="9"/>
      <c r="Q26" s="10"/>
      <c r="R26" s="10"/>
      <c r="S26" s="9"/>
      <c r="T26" s="9"/>
      <c r="U26" s="9"/>
      <c r="V26" s="10"/>
      <c r="W26" s="9"/>
      <c r="X26" s="9"/>
      <c r="Y26" s="11"/>
      <c r="Z26" s="9"/>
      <c r="AA26" s="9"/>
      <c r="AB26" s="9"/>
      <c r="AC26" s="12"/>
      <c r="AD26" s="10"/>
      <c r="AE26" s="10"/>
      <c r="AF26" s="10"/>
      <c r="AG26" s="10"/>
      <c r="AH26" s="10"/>
      <c r="AI26" s="10"/>
      <c r="AJ26" s="10"/>
      <c r="AK26" s="10"/>
      <c r="AL26" s="9"/>
      <c r="AM26" s="10"/>
      <c r="AN26" s="10"/>
      <c r="AO26" s="10"/>
      <c r="AP26" s="10"/>
      <c r="AQ26" s="10"/>
      <c r="AR26" s="10"/>
      <c r="AS26" s="10"/>
      <c r="AT26" s="10"/>
      <c r="AU26" s="10"/>
      <c r="AV26" s="9"/>
      <c r="AW26" s="10"/>
      <c r="AX26" s="10"/>
      <c r="AY26" s="10"/>
      <c r="AZ26" s="10"/>
      <c r="BA26" s="10"/>
      <c r="BB26" s="10"/>
      <c r="BC26" s="10"/>
      <c r="BD26" s="10"/>
      <c r="BE26" s="9"/>
      <c r="BF26" s="10"/>
      <c r="BG26" s="10"/>
      <c r="BH26" s="10"/>
      <c r="BI26" s="10"/>
      <c r="BJ26" s="10"/>
      <c r="BK26" s="10"/>
      <c r="BL26" s="11"/>
      <c r="BM26" s="11"/>
      <c r="BN26" s="9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9"/>
      <c r="BZ26" s="9"/>
      <c r="CA26" s="9"/>
      <c r="CB26" s="11"/>
      <c r="CC26" s="9"/>
      <c r="CD26" s="9"/>
      <c r="CE26" s="11"/>
      <c r="CF26" s="11"/>
      <c r="CG26" s="9"/>
      <c r="CH26" s="10"/>
      <c r="CI26" s="10"/>
      <c r="CJ26" s="10"/>
      <c r="CK26" s="9"/>
      <c r="CL26" s="10"/>
      <c r="CM26" s="12"/>
      <c r="CN26" s="8"/>
      <c r="CO26" s="8"/>
      <c r="CQ26" s="8"/>
    </row>
    <row r="27" spans="1:95" s="6" customFormat="1">
      <c r="A27" s="2"/>
      <c r="B27" s="2"/>
      <c r="C27" s="7"/>
      <c r="D27" s="9"/>
      <c r="E27" s="10"/>
      <c r="F27" s="10"/>
      <c r="G27" s="9"/>
      <c r="H27" s="9"/>
      <c r="I27" s="10"/>
      <c r="J27" s="10"/>
      <c r="K27" s="9"/>
      <c r="L27" s="9"/>
      <c r="M27" s="10"/>
      <c r="N27" s="10"/>
      <c r="O27" s="9"/>
      <c r="P27" s="9"/>
      <c r="Q27" s="10"/>
      <c r="R27" s="10"/>
      <c r="S27" s="9"/>
      <c r="T27" s="9"/>
      <c r="U27" s="9"/>
      <c r="V27" s="10"/>
      <c r="W27" s="9"/>
      <c r="X27" s="9"/>
      <c r="Y27" s="11"/>
      <c r="Z27" s="9"/>
      <c r="AA27" s="9"/>
      <c r="AB27" s="9"/>
      <c r="AC27" s="12"/>
      <c r="AD27" s="10"/>
      <c r="AE27" s="10"/>
      <c r="AF27" s="10"/>
      <c r="AG27" s="10"/>
      <c r="AH27" s="10"/>
      <c r="AI27" s="10"/>
      <c r="AJ27" s="10"/>
      <c r="AK27" s="10"/>
      <c r="AL27" s="9"/>
      <c r="AM27" s="10"/>
      <c r="AN27" s="10"/>
      <c r="AO27" s="10"/>
      <c r="AP27" s="10"/>
      <c r="AQ27" s="10"/>
      <c r="AR27" s="10"/>
      <c r="AS27" s="10"/>
      <c r="AT27" s="10"/>
      <c r="AU27" s="10"/>
      <c r="AV27" s="9"/>
      <c r="AW27" s="10"/>
      <c r="AX27" s="10"/>
      <c r="AY27" s="10"/>
      <c r="AZ27" s="10"/>
      <c r="BA27" s="10"/>
      <c r="BB27" s="10"/>
      <c r="BC27" s="10"/>
      <c r="BD27" s="10"/>
      <c r="BE27" s="9"/>
      <c r="BF27" s="10"/>
      <c r="BG27" s="10"/>
      <c r="BH27" s="10"/>
      <c r="BI27" s="10"/>
      <c r="BJ27" s="10"/>
      <c r="BK27" s="10"/>
      <c r="BL27" s="11"/>
      <c r="BM27" s="11"/>
      <c r="BN27" s="9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9"/>
      <c r="BZ27" s="9"/>
      <c r="CA27" s="9"/>
      <c r="CB27" s="11"/>
      <c r="CC27" s="9"/>
      <c r="CD27" s="9"/>
      <c r="CE27" s="11"/>
      <c r="CF27" s="11"/>
      <c r="CG27" s="9"/>
      <c r="CH27" s="10"/>
      <c r="CI27" s="10"/>
      <c r="CJ27" s="10"/>
      <c r="CK27" s="9"/>
      <c r="CL27" s="10"/>
      <c r="CM27" s="12"/>
      <c r="CN27" s="8"/>
      <c r="CO27" s="8"/>
      <c r="CQ27" s="8"/>
    </row>
    <row r="28" spans="1:95" s="6" customFormat="1">
      <c r="A28" s="2"/>
      <c r="B28" s="2"/>
      <c r="C28" s="7"/>
      <c r="D28" s="9"/>
      <c r="E28" s="10"/>
      <c r="F28" s="10"/>
      <c r="G28" s="9"/>
      <c r="H28" s="9"/>
      <c r="I28" s="10"/>
      <c r="J28" s="10"/>
      <c r="K28" s="9"/>
      <c r="L28" s="9"/>
      <c r="M28" s="10"/>
      <c r="N28" s="10"/>
      <c r="O28" s="9"/>
      <c r="P28" s="9"/>
      <c r="Q28" s="10"/>
      <c r="R28" s="10"/>
      <c r="S28" s="9"/>
      <c r="T28" s="9"/>
      <c r="U28" s="9"/>
      <c r="V28" s="10"/>
      <c r="W28" s="9"/>
      <c r="X28" s="9"/>
      <c r="Y28" s="11"/>
      <c r="Z28" s="9"/>
      <c r="AA28" s="9"/>
      <c r="AB28" s="9"/>
      <c r="AC28" s="12"/>
      <c r="AD28" s="10"/>
      <c r="AE28" s="10"/>
      <c r="AF28" s="10"/>
      <c r="AG28" s="10"/>
      <c r="AH28" s="10"/>
      <c r="AI28" s="10"/>
      <c r="AJ28" s="10"/>
      <c r="AK28" s="10"/>
      <c r="AL28" s="9"/>
      <c r="AM28" s="10"/>
      <c r="AN28" s="10"/>
      <c r="AO28" s="10"/>
      <c r="AP28" s="10"/>
      <c r="AQ28" s="10"/>
      <c r="AR28" s="10"/>
      <c r="AS28" s="10"/>
      <c r="AT28" s="10"/>
      <c r="AU28" s="10"/>
      <c r="AV28" s="9"/>
      <c r="AW28" s="10"/>
      <c r="AX28" s="10"/>
      <c r="AY28" s="10"/>
      <c r="AZ28" s="10"/>
      <c r="BA28" s="10"/>
      <c r="BB28" s="10"/>
      <c r="BC28" s="10"/>
      <c r="BD28" s="10"/>
      <c r="BE28" s="9"/>
      <c r="BF28" s="10"/>
      <c r="BG28" s="10"/>
      <c r="BH28" s="10"/>
      <c r="BI28" s="10"/>
      <c r="BJ28" s="10"/>
      <c r="BK28" s="10"/>
      <c r="BL28" s="11"/>
      <c r="BM28" s="11"/>
      <c r="BN28" s="9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9"/>
      <c r="BZ28" s="9"/>
      <c r="CA28" s="9"/>
      <c r="CB28" s="11"/>
      <c r="CC28" s="9"/>
      <c r="CD28" s="9"/>
      <c r="CE28" s="11"/>
      <c r="CF28" s="11"/>
      <c r="CG28" s="9"/>
      <c r="CH28" s="10"/>
      <c r="CI28" s="10"/>
      <c r="CJ28" s="10"/>
      <c r="CK28" s="9"/>
      <c r="CL28" s="10"/>
      <c r="CM28" s="12"/>
      <c r="CN28" s="8"/>
      <c r="CO28" s="8"/>
      <c r="CQ28" s="8"/>
    </row>
    <row r="29" spans="1:95" s="6" customFormat="1">
      <c r="A29" s="2"/>
      <c r="B29" s="2"/>
      <c r="C29" s="7"/>
      <c r="D29" s="9"/>
      <c r="E29" s="10"/>
      <c r="F29" s="10"/>
      <c r="G29" s="9"/>
      <c r="H29" s="9"/>
      <c r="I29" s="10"/>
      <c r="J29" s="10"/>
      <c r="K29" s="9"/>
      <c r="L29" s="9"/>
      <c r="M29" s="10"/>
      <c r="N29" s="10"/>
      <c r="O29" s="9"/>
      <c r="P29" s="9"/>
      <c r="Q29" s="10"/>
      <c r="R29" s="10"/>
      <c r="S29" s="9"/>
      <c r="T29" s="9"/>
      <c r="U29" s="9"/>
      <c r="V29" s="10"/>
      <c r="W29" s="9"/>
      <c r="X29" s="9"/>
      <c r="Y29" s="11"/>
      <c r="Z29" s="9"/>
      <c r="AA29" s="9"/>
      <c r="AB29" s="9"/>
      <c r="AC29" s="12"/>
      <c r="AD29" s="10"/>
      <c r="AE29" s="10"/>
      <c r="AF29" s="10"/>
      <c r="AG29" s="10"/>
      <c r="AH29" s="10"/>
      <c r="AI29" s="10"/>
      <c r="AJ29" s="10"/>
      <c r="AK29" s="10"/>
      <c r="AL29" s="9"/>
      <c r="AM29" s="10"/>
      <c r="AN29" s="10"/>
      <c r="AO29" s="10"/>
      <c r="AP29" s="10"/>
      <c r="AQ29" s="10"/>
      <c r="AR29" s="10"/>
      <c r="AS29" s="10"/>
      <c r="AT29" s="10"/>
      <c r="AU29" s="10"/>
      <c r="AV29" s="9"/>
      <c r="AW29" s="10"/>
      <c r="AX29" s="10"/>
      <c r="AY29" s="10"/>
      <c r="AZ29" s="10"/>
      <c r="BA29" s="10"/>
      <c r="BB29" s="10"/>
      <c r="BC29" s="10"/>
      <c r="BD29" s="10"/>
      <c r="BE29" s="9"/>
      <c r="BF29" s="10"/>
      <c r="BG29" s="10"/>
      <c r="BH29" s="10"/>
      <c r="BI29" s="10"/>
      <c r="BJ29" s="10"/>
      <c r="BK29" s="10"/>
      <c r="BL29" s="11"/>
      <c r="BM29" s="11"/>
      <c r="BN29" s="9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9"/>
      <c r="BZ29" s="9"/>
      <c r="CA29" s="9"/>
      <c r="CB29" s="11"/>
      <c r="CC29" s="9"/>
      <c r="CD29" s="9"/>
      <c r="CE29" s="11"/>
      <c r="CF29" s="11"/>
      <c r="CG29" s="9"/>
      <c r="CH29" s="10"/>
      <c r="CI29" s="10"/>
      <c r="CJ29" s="10"/>
      <c r="CK29" s="9"/>
      <c r="CL29" s="10"/>
      <c r="CM29" s="12"/>
      <c r="CN29" s="8"/>
      <c r="CO29" s="8"/>
      <c r="CQ29" s="8"/>
    </row>
    <row r="30" spans="1:95" s="6" customFormat="1">
      <c r="A30" s="2"/>
      <c r="B30" s="2"/>
      <c r="C30" s="7"/>
      <c r="D30" s="9"/>
      <c r="E30" s="10"/>
      <c r="F30" s="10"/>
      <c r="G30" s="9"/>
      <c r="H30" s="9"/>
      <c r="I30" s="10"/>
      <c r="J30" s="10"/>
      <c r="K30" s="9"/>
      <c r="L30" s="9"/>
      <c r="M30" s="10"/>
      <c r="N30" s="10"/>
      <c r="O30" s="9"/>
      <c r="P30" s="9"/>
      <c r="Q30" s="10"/>
      <c r="R30" s="10"/>
      <c r="S30" s="9"/>
      <c r="T30" s="9"/>
      <c r="U30" s="9"/>
      <c r="V30" s="10"/>
      <c r="W30" s="9"/>
      <c r="X30" s="9"/>
      <c r="Y30" s="11"/>
      <c r="Z30" s="9"/>
      <c r="AA30" s="9"/>
      <c r="AB30" s="9"/>
      <c r="AC30" s="12"/>
      <c r="AD30" s="10"/>
      <c r="AE30" s="10"/>
      <c r="AF30" s="10"/>
      <c r="AG30" s="10"/>
      <c r="AH30" s="10"/>
      <c r="AI30" s="10"/>
      <c r="AJ30" s="10"/>
      <c r="AK30" s="10"/>
      <c r="AL30" s="9"/>
      <c r="AM30" s="10"/>
      <c r="AN30" s="10"/>
      <c r="AO30" s="10"/>
      <c r="AP30" s="10"/>
      <c r="AQ30" s="10"/>
      <c r="AR30" s="10"/>
      <c r="AS30" s="10"/>
      <c r="AT30" s="10"/>
      <c r="AU30" s="10"/>
      <c r="AV30" s="9"/>
      <c r="AW30" s="10"/>
      <c r="AX30" s="10"/>
      <c r="AY30" s="10"/>
      <c r="AZ30" s="10"/>
      <c r="BA30" s="10"/>
      <c r="BB30" s="10"/>
      <c r="BC30" s="10"/>
      <c r="BD30" s="10"/>
      <c r="BE30" s="9"/>
      <c r="BF30" s="10"/>
      <c r="BG30" s="10"/>
      <c r="BH30" s="10"/>
      <c r="BI30" s="10"/>
      <c r="BJ30" s="10"/>
      <c r="BK30" s="10"/>
      <c r="BL30" s="11"/>
      <c r="BM30" s="11"/>
      <c r="BN30" s="9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9"/>
      <c r="BZ30" s="9"/>
      <c r="CA30" s="9"/>
      <c r="CB30" s="11"/>
      <c r="CC30" s="9"/>
      <c r="CD30" s="9"/>
      <c r="CE30" s="11"/>
      <c r="CF30" s="11"/>
      <c r="CG30" s="9"/>
      <c r="CH30" s="10"/>
      <c r="CI30" s="10"/>
      <c r="CJ30" s="10"/>
      <c r="CK30" s="9"/>
      <c r="CL30" s="10"/>
      <c r="CM30" s="12"/>
      <c r="CN30" s="8"/>
      <c r="CO30" s="8"/>
      <c r="CQ30" s="8"/>
    </row>
    <row r="31" spans="1:95" s="6" customFormat="1">
      <c r="A31" s="2"/>
      <c r="B31" s="2"/>
      <c r="C31" s="7"/>
      <c r="D31" s="9"/>
      <c r="E31" s="10"/>
      <c r="F31" s="10"/>
      <c r="G31" s="9"/>
      <c r="H31" s="9"/>
      <c r="I31" s="10"/>
      <c r="J31" s="10"/>
      <c r="K31" s="9"/>
      <c r="L31" s="9"/>
      <c r="M31" s="10"/>
      <c r="N31" s="10"/>
      <c r="O31" s="9"/>
      <c r="P31" s="9"/>
      <c r="Q31" s="10"/>
      <c r="R31" s="10"/>
      <c r="S31" s="9"/>
      <c r="T31" s="9"/>
      <c r="U31" s="9"/>
      <c r="V31" s="10"/>
      <c r="W31" s="9"/>
      <c r="X31" s="9"/>
      <c r="Y31" s="11"/>
      <c r="Z31" s="9"/>
      <c r="AA31" s="9"/>
      <c r="AB31" s="9"/>
      <c r="AC31" s="12"/>
      <c r="AD31" s="10"/>
      <c r="AE31" s="10"/>
      <c r="AF31" s="10"/>
      <c r="AG31" s="10"/>
      <c r="AH31" s="10"/>
      <c r="AI31" s="10"/>
      <c r="AJ31" s="10"/>
      <c r="AK31" s="10"/>
      <c r="AL31" s="9"/>
      <c r="AM31" s="10"/>
      <c r="AN31" s="10"/>
      <c r="AO31" s="10"/>
      <c r="AP31" s="10"/>
      <c r="AQ31" s="10"/>
      <c r="AR31" s="10"/>
      <c r="AS31" s="10"/>
      <c r="AT31" s="10"/>
      <c r="AU31" s="10"/>
      <c r="AV31" s="9"/>
      <c r="AW31" s="10"/>
      <c r="AX31" s="10"/>
      <c r="AY31" s="10"/>
      <c r="AZ31" s="10"/>
      <c r="BA31" s="10"/>
      <c r="BB31" s="10"/>
      <c r="BC31" s="10"/>
      <c r="BD31" s="10"/>
      <c r="BE31" s="9"/>
      <c r="BF31" s="10"/>
      <c r="BG31" s="10"/>
      <c r="BH31" s="10"/>
      <c r="BI31" s="10"/>
      <c r="BJ31" s="10"/>
      <c r="BK31" s="10"/>
      <c r="BL31" s="11"/>
      <c r="BM31" s="11"/>
      <c r="BN31" s="9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9"/>
      <c r="BZ31" s="9"/>
      <c r="CA31" s="9"/>
      <c r="CB31" s="11"/>
      <c r="CC31" s="9"/>
      <c r="CD31" s="9"/>
      <c r="CE31" s="11"/>
      <c r="CF31" s="11"/>
      <c r="CG31" s="9"/>
      <c r="CH31" s="10"/>
      <c r="CI31" s="10"/>
      <c r="CJ31" s="10"/>
      <c r="CK31" s="9"/>
      <c r="CL31" s="10"/>
      <c r="CM31" s="12"/>
      <c r="CN31" s="8"/>
      <c r="CO31" s="8"/>
      <c r="CQ31" s="8"/>
    </row>
  </sheetData>
  <mergeCells count="15">
    <mergeCell ref="AD3:AL3"/>
    <mergeCell ref="AM3:AV3"/>
    <mergeCell ref="CE3:CG3"/>
    <mergeCell ref="CH3:CK3"/>
    <mergeCell ref="CL3:CM3"/>
    <mergeCell ref="AW3:BE3"/>
    <mergeCell ref="BF3:BN3"/>
    <mergeCell ref="BO3:BY3"/>
    <mergeCell ref="CB3:CC3"/>
    <mergeCell ref="E3:G3"/>
    <mergeCell ref="I3:K3"/>
    <mergeCell ref="M3:O3"/>
    <mergeCell ref="Q3:S3"/>
    <mergeCell ref="V3:W3"/>
    <mergeCell ref="Y3:Z3"/>
  </mergeCells>
  <phoneticPr fontId="2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M35"/>
  <sheetViews>
    <sheetView workbookViewId="0"/>
  </sheetViews>
  <sheetFormatPr baseColWidth="10" defaultColWidth="9.28515625" defaultRowHeight="12" x14ac:dyDescent="0"/>
  <cols>
    <col min="1" max="1" width="3.28515625" style="36" customWidth="1"/>
    <col min="2" max="2" width="28.140625" style="37" customWidth="1"/>
    <col min="3" max="3" width="12.42578125" style="57" customWidth="1"/>
    <col min="4" max="4" width="7.5703125" style="42" customWidth="1"/>
    <col min="5" max="5" width="7.5703125" style="57" customWidth="1"/>
    <col min="6" max="6" width="6.85546875" style="53" customWidth="1"/>
    <col min="7" max="7" width="6.85546875" style="54" customWidth="1"/>
    <col min="8" max="8" width="6.85546875" style="50" customWidth="1"/>
    <col min="9" max="9" width="6.85546875" style="51" customWidth="1"/>
    <col min="10" max="10" width="12.140625" style="42" customWidth="1"/>
    <col min="11" max="12" width="8.42578125" style="42" customWidth="1"/>
    <col min="13" max="16384" width="9.28515625" style="42"/>
  </cols>
  <sheetData>
    <row r="1" spans="1:13" ht="39" customHeight="1">
      <c r="C1" s="39" t="str">
        <f ca="1">SUBSTITUTE(SUBSTITUTE(REPLACE(LEFT(CELL("filename",$A$1),FIND("]",CELL("filename",$A$1))-1),1,FIND("[",CELL("filename",$A$1)),""),".xlsx",""),".xls","")</f>
        <v>DreamSAT_summary copy</v>
      </c>
      <c r="D1" s="38" t="s">
        <v>18</v>
      </c>
      <c r="E1" s="39" t="s">
        <v>19</v>
      </c>
      <c r="F1" s="40" t="s">
        <v>14</v>
      </c>
      <c r="G1" s="41" t="s">
        <v>15</v>
      </c>
      <c r="H1" s="40" t="s">
        <v>16</v>
      </c>
      <c r="I1" s="41" t="s">
        <v>17</v>
      </c>
      <c r="J1" s="42" t="str">
        <f ca="1">"N for """&amp;C1&amp;""""</f>
        <v>N for "DreamSAT_summary copy"</v>
      </c>
      <c r="K1" s="43" t="s">
        <v>20</v>
      </c>
      <c r="L1" s="43" t="s">
        <v>21</v>
      </c>
      <c r="M1" s="58"/>
    </row>
    <row r="2" spans="1:13" s="52" customFormat="1" ht="24" customHeight="1">
      <c r="A2" s="44" t="s">
        <v>22</v>
      </c>
      <c r="B2" s="45"/>
      <c r="C2" s="46"/>
      <c r="D2" s="47"/>
      <c r="E2" s="46"/>
      <c r="F2" s="48"/>
      <c r="G2" s="49"/>
      <c r="H2" s="50"/>
      <c r="I2" s="51"/>
    </row>
    <row r="3" spans="1:13" ht="13" customHeight="1">
      <c r="B3" s="37" t="s">
        <v>23</v>
      </c>
      <c r="C3" s="39" t="e">
        <f>char_male/(char_male+char_female)</f>
        <v>#DIV/0!</v>
      </c>
      <c r="D3" s="38">
        <v>0.6723940435280642</v>
      </c>
      <c r="E3" s="39">
        <v>0.4810246679316888</v>
      </c>
      <c r="F3" s="53" t="e">
        <f t="shared" ref="F3:G8" si="0">ACOS((2*(1-$C3))-1)-ACOS((2*(1-D3))-1)</f>
        <v>#DIV/0!</v>
      </c>
      <c r="G3" s="54" t="e">
        <f t="shared" si="0"/>
        <v>#DIV/0!</v>
      </c>
      <c r="H3" s="50" t="e">
        <f t="shared" ref="H3:I8" si="1">(1-NORMSDIST(ABS(F3*SQRT((2*$J3*K3)/($J3+K3)/2))))*2</f>
        <v>#DIV/0!</v>
      </c>
      <c r="I3" s="51" t="e">
        <f t="shared" si="1"/>
        <v>#DIV/0!</v>
      </c>
      <c r="J3" s="42">
        <f>char_male+char_female</f>
        <v>0</v>
      </c>
      <c r="K3" s="42">
        <v>873</v>
      </c>
      <c r="L3" s="42">
        <v>1054</v>
      </c>
    </row>
    <row r="4" spans="1:13" ht="13" customHeight="1">
      <c r="B4" s="37" t="s">
        <v>24</v>
      </c>
      <c r="C4" s="39" t="e">
        <f>char_familiar/char_human</f>
        <v>#DIV/0!</v>
      </c>
      <c r="D4" s="38">
        <v>0.45216606498194944</v>
      </c>
      <c r="E4" s="39">
        <v>0.58400586940572263</v>
      </c>
      <c r="F4" s="53" t="e">
        <f t="shared" si="0"/>
        <v>#DIV/0!</v>
      </c>
      <c r="G4" s="54" t="e">
        <f t="shared" si="0"/>
        <v>#DIV/0!</v>
      </c>
      <c r="H4" s="50" t="e">
        <f t="shared" si="1"/>
        <v>#DIV/0!</v>
      </c>
      <c r="I4" s="51" t="e">
        <f t="shared" si="1"/>
        <v>#DIV/0!</v>
      </c>
      <c r="J4" s="42">
        <f>char_human</f>
        <v>0</v>
      </c>
      <c r="K4" s="42">
        <v>1108</v>
      </c>
      <c r="L4" s="42">
        <v>1363</v>
      </c>
    </row>
    <row r="5" spans="1:13" ht="13" customHeight="1">
      <c r="B5" s="37" t="s">
        <v>25</v>
      </c>
      <c r="C5" s="39" t="e">
        <f>char_friend/char_human</f>
        <v>#DIV/0!</v>
      </c>
      <c r="D5" s="38">
        <v>0.31317689530685922</v>
      </c>
      <c r="E5" s="39">
        <v>0.36830520909757886</v>
      </c>
      <c r="F5" s="53" t="e">
        <f t="shared" si="0"/>
        <v>#DIV/0!</v>
      </c>
      <c r="G5" s="54" t="e">
        <f t="shared" si="0"/>
        <v>#DIV/0!</v>
      </c>
      <c r="H5" s="50" t="e">
        <f t="shared" si="1"/>
        <v>#DIV/0!</v>
      </c>
      <c r="I5" s="51" t="e">
        <f t="shared" si="1"/>
        <v>#DIV/0!</v>
      </c>
      <c r="J5" s="42">
        <f>char_human</f>
        <v>0</v>
      </c>
      <c r="K5" s="42">
        <v>1108</v>
      </c>
      <c r="L5" s="42">
        <v>1363</v>
      </c>
    </row>
    <row r="6" spans="1:13" ht="13" customHeight="1">
      <c r="B6" s="37" t="s">
        <v>26</v>
      </c>
      <c r="C6" s="39" t="e">
        <f>char_family/char_human</f>
        <v>#DIV/0!</v>
      </c>
      <c r="D6" s="38">
        <v>0.1173285198556</v>
      </c>
      <c r="E6" s="39">
        <v>0.1929567131328</v>
      </c>
      <c r="F6" s="53" t="e">
        <f t="shared" si="0"/>
        <v>#DIV/0!</v>
      </c>
      <c r="G6" s="54" t="e">
        <f t="shared" si="0"/>
        <v>#DIV/0!</v>
      </c>
      <c r="H6" s="50" t="e">
        <f t="shared" si="1"/>
        <v>#DIV/0!</v>
      </c>
      <c r="I6" s="51" t="e">
        <f t="shared" si="1"/>
        <v>#DIV/0!</v>
      </c>
      <c r="J6" s="42">
        <f>char_human</f>
        <v>0</v>
      </c>
      <c r="K6" s="42">
        <v>1108</v>
      </c>
      <c r="L6" s="42">
        <v>1363</v>
      </c>
    </row>
    <row r="7" spans="1:13" ht="13" customHeight="1">
      <c r="B7" s="37" t="s">
        <v>27</v>
      </c>
      <c r="C7" s="39" t="e">
        <f>char_3456/char_total</f>
        <v>#DIV/0!</v>
      </c>
      <c r="D7" s="38">
        <v>3.3898305084745762E-3</v>
      </c>
      <c r="E7" s="39">
        <v>9.1356289529163741E-3</v>
      </c>
      <c r="F7" s="53" t="e">
        <f t="shared" si="0"/>
        <v>#DIV/0!</v>
      </c>
      <c r="G7" s="54" t="e">
        <f t="shared" si="0"/>
        <v>#DIV/0!</v>
      </c>
      <c r="H7" s="50" t="e">
        <f t="shared" si="1"/>
        <v>#DIV/0!</v>
      </c>
      <c r="I7" s="51" t="e">
        <f t="shared" si="1"/>
        <v>#DIV/0!</v>
      </c>
      <c r="J7" s="42">
        <f>char_total</f>
        <v>0</v>
      </c>
      <c r="K7" s="42">
        <v>1180</v>
      </c>
      <c r="L7" s="42">
        <v>1423</v>
      </c>
    </row>
    <row r="8" spans="1:13" ht="13" customHeight="1">
      <c r="B8" s="37" t="s">
        <v>28</v>
      </c>
      <c r="C8" s="39" t="e">
        <f>char_animal/char_total</f>
        <v>#DIV/0!</v>
      </c>
      <c r="D8" s="38">
        <v>6.0169491525423731E-2</v>
      </c>
      <c r="E8" s="39">
        <v>4.2164441321152497E-2</v>
      </c>
      <c r="F8" s="53" t="e">
        <f t="shared" si="0"/>
        <v>#DIV/0!</v>
      </c>
      <c r="G8" s="54" t="e">
        <f t="shared" si="0"/>
        <v>#DIV/0!</v>
      </c>
      <c r="H8" s="50" t="e">
        <f t="shared" si="1"/>
        <v>#DIV/0!</v>
      </c>
      <c r="I8" s="51" t="e">
        <f t="shared" si="1"/>
        <v>#DIV/0!</v>
      </c>
      <c r="J8" s="42">
        <f>char_total</f>
        <v>0</v>
      </c>
      <c r="K8" s="42">
        <v>1180</v>
      </c>
      <c r="L8" s="42">
        <v>1423</v>
      </c>
    </row>
    <row r="9" spans="1:13" s="52" customFormat="1" ht="24" customHeight="1">
      <c r="A9" s="44" t="s">
        <v>29</v>
      </c>
      <c r="B9" s="45"/>
      <c r="C9" s="46"/>
      <c r="D9" s="47"/>
      <c r="E9" s="46"/>
      <c r="F9" s="48"/>
      <c r="G9" s="49"/>
      <c r="H9" s="50"/>
      <c r="I9" s="51"/>
    </row>
    <row r="10" spans="1:13" ht="13" customHeight="1">
      <c r="B10" s="37" t="s">
        <v>30</v>
      </c>
      <c r="C10" s="39" t="e">
        <f>agg_dinv/(agg_dinv+fri_dinv)</f>
        <v>#DIV/0!</v>
      </c>
      <c r="D10" s="38">
        <v>0.58791208791208793</v>
      </c>
      <c r="E10" s="39">
        <v>0.51320754716981132</v>
      </c>
      <c r="F10" s="53" t="e">
        <f t="shared" ref="F10:G13" si="2">ACOS((2*(1-$C10))-1)-ACOS((2*(1-D10))-1)</f>
        <v>#DIV/0!</v>
      </c>
      <c r="G10" s="54" t="e">
        <f t="shared" si="2"/>
        <v>#DIV/0!</v>
      </c>
      <c r="H10" s="50" t="e">
        <f t="shared" ref="H10:I13" si="3">(1-NORMSDIST(ABS(F10*SQRT((2*$J10*K10)/($J10+K10)/2))))*2</f>
        <v>#DIV/0!</v>
      </c>
      <c r="I10" s="51" t="e">
        <f t="shared" si="3"/>
        <v>#DIV/0!</v>
      </c>
      <c r="J10" s="42">
        <f>agg_dinv+fri_dinv</f>
        <v>0</v>
      </c>
      <c r="K10" s="42">
        <v>546</v>
      </c>
      <c r="L10" s="42">
        <v>530</v>
      </c>
    </row>
    <row r="11" spans="1:13" ht="13" customHeight="1">
      <c r="B11" s="37" t="s">
        <v>31</v>
      </c>
      <c r="C11" s="39" t="e">
        <f>fri_befriender/(fri_befriender+fri_befriended)</f>
        <v>#DIV/0!</v>
      </c>
      <c r="D11" s="38">
        <v>0.50246305418719217</v>
      </c>
      <c r="E11" s="39">
        <v>0.47111111111111109</v>
      </c>
      <c r="F11" s="53" t="e">
        <f t="shared" si="2"/>
        <v>#DIV/0!</v>
      </c>
      <c r="G11" s="54" t="e">
        <f t="shared" si="2"/>
        <v>#DIV/0!</v>
      </c>
      <c r="H11" s="50" t="e">
        <f t="shared" si="3"/>
        <v>#DIV/0!</v>
      </c>
      <c r="I11" s="51" t="e">
        <f t="shared" si="3"/>
        <v>#DIV/0!</v>
      </c>
      <c r="J11" s="42">
        <f>fri_befriender+fri_befriended</f>
        <v>0</v>
      </c>
      <c r="K11" s="42">
        <v>203</v>
      </c>
      <c r="L11" s="42">
        <v>225</v>
      </c>
    </row>
    <row r="12" spans="1:13" ht="13" customHeight="1">
      <c r="B12" s="37" t="s">
        <v>32</v>
      </c>
      <c r="C12" s="39" t="e">
        <f>agg_aggressor/(agg_aggressor+agg_victim)</f>
        <v>#DIV/0!</v>
      </c>
      <c r="D12" s="38">
        <v>0.39525691699604742</v>
      </c>
      <c r="E12" s="39">
        <v>0.32900432900432902</v>
      </c>
      <c r="F12" s="53" t="e">
        <f t="shared" si="2"/>
        <v>#DIV/0!</v>
      </c>
      <c r="G12" s="54" t="e">
        <f t="shared" si="2"/>
        <v>#DIV/0!</v>
      </c>
      <c r="H12" s="50" t="e">
        <f t="shared" si="3"/>
        <v>#DIV/0!</v>
      </c>
      <c r="I12" s="51" t="e">
        <f t="shared" si="3"/>
        <v>#DIV/0!</v>
      </c>
      <c r="J12" s="42">
        <f>agg_aggressor+agg_victim</f>
        <v>0</v>
      </c>
      <c r="K12" s="42">
        <v>253</v>
      </c>
      <c r="L12" s="42">
        <v>231</v>
      </c>
    </row>
    <row r="13" spans="1:13" ht="13" customHeight="1">
      <c r="B13" s="37" t="s">
        <v>33</v>
      </c>
      <c r="C13" s="39" t="e">
        <f>agg_physical/agg_total</f>
        <v>#DIV/0!</v>
      </c>
      <c r="D13" s="38">
        <v>0.5</v>
      </c>
      <c r="E13" s="39">
        <v>0.33827893175074186</v>
      </c>
      <c r="F13" s="53" t="e">
        <f t="shared" si="2"/>
        <v>#DIV/0!</v>
      </c>
      <c r="G13" s="54" t="e">
        <f t="shared" si="2"/>
        <v>#DIV/0!</v>
      </c>
      <c r="H13" s="50" t="e">
        <f t="shared" si="3"/>
        <v>#DIV/0!</v>
      </c>
      <c r="I13" s="51" t="e">
        <f t="shared" si="3"/>
        <v>#DIV/0!</v>
      </c>
      <c r="J13" s="42">
        <f>agg_total</f>
        <v>0</v>
      </c>
      <c r="K13" s="42">
        <v>402</v>
      </c>
      <c r="L13" s="42">
        <v>337</v>
      </c>
    </row>
    <row r="14" spans="1:13" s="52" customFormat="1" ht="24" customHeight="1">
      <c r="A14" s="44" t="s">
        <v>34</v>
      </c>
      <c r="B14" s="45"/>
      <c r="C14" s="46"/>
      <c r="D14" s="47"/>
      <c r="E14" s="46"/>
      <c r="F14" s="48"/>
      <c r="G14" s="49"/>
      <c r="H14" s="50"/>
      <c r="I14" s="51"/>
    </row>
    <row r="15" spans="1:13" ht="13" customHeight="1">
      <c r="B15" s="37" t="s">
        <v>35</v>
      </c>
      <c r="C15" s="55" t="e">
        <f>agg_total/char_total</f>
        <v>#DIV/0!</v>
      </c>
      <c r="D15" s="56">
        <v>0.34067796610169493</v>
      </c>
      <c r="E15" s="55">
        <v>0.23682361208713984</v>
      </c>
      <c r="F15" s="53" t="e">
        <f t="shared" ref="F15:G17" si="4">($C15-D15)*(PI()*0.75)</f>
        <v>#DIV/0!</v>
      </c>
      <c r="G15" s="54" t="e">
        <f t="shared" si="4"/>
        <v>#DIV/0!</v>
      </c>
      <c r="J15" s="42">
        <f>char_total</f>
        <v>0</v>
      </c>
      <c r="K15" s="42">
        <v>1180</v>
      </c>
      <c r="L15" s="42">
        <v>1423</v>
      </c>
    </row>
    <row r="16" spans="1:13" ht="13" customHeight="1">
      <c r="B16" s="37" t="s">
        <v>36</v>
      </c>
      <c r="C16" s="55" t="e">
        <f>fri_total/char_total</f>
        <v>#DIV/0!</v>
      </c>
      <c r="D16" s="56">
        <v>0.21186440677966101</v>
      </c>
      <c r="E16" s="55">
        <v>0.21644413211524946</v>
      </c>
      <c r="F16" s="53" t="e">
        <f t="shared" si="4"/>
        <v>#DIV/0!</v>
      </c>
      <c r="G16" s="54" t="e">
        <f t="shared" si="4"/>
        <v>#DIV/0!</v>
      </c>
      <c r="J16" s="42">
        <f>char_total</f>
        <v>0</v>
      </c>
      <c r="K16" s="42">
        <v>1180</v>
      </c>
      <c r="L16" s="42">
        <v>1423</v>
      </c>
    </row>
    <row r="17" spans="1:12" ht="13" customHeight="1">
      <c r="B17" s="37" t="s">
        <v>37</v>
      </c>
      <c r="C17" s="55" t="e">
        <f>sex_total/char_total</f>
        <v>#DIV/0!</v>
      </c>
      <c r="D17" s="56">
        <v>6.186440677966102E-2</v>
      </c>
      <c r="E17" s="55">
        <v>1.3352073085031623E-2</v>
      </c>
      <c r="F17" s="53" t="e">
        <f t="shared" si="4"/>
        <v>#DIV/0!</v>
      </c>
      <c r="G17" s="54" t="e">
        <f t="shared" si="4"/>
        <v>#DIV/0!</v>
      </c>
      <c r="J17" s="42">
        <f>char_total</f>
        <v>0</v>
      </c>
      <c r="K17" s="42">
        <v>1180</v>
      </c>
      <c r="L17" s="42">
        <v>1423</v>
      </c>
    </row>
    <row r="18" spans="1:12" s="52" customFormat="1" ht="24" customHeight="1">
      <c r="A18" s="44" t="s">
        <v>38</v>
      </c>
      <c r="B18" s="45"/>
      <c r="C18" s="46"/>
      <c r="D18" s="47"/>
      <c r="E18" s="46"/>
      <c r="F18" s="48"/>
      <c r="G18" s="49"/>
      <c r="H18" s="50"/>
      <c r="I18" s="51"/>
    </row>
    <row r="19" spans="1:12" ht="13" customHeight="1">
      <c r="B19" s="37" t="s">
        <v>39</v>
      </c>
      <c r="C19" s="39" t="e">
        <f>set_indoor/(set_indoor+set_outdoor)</f>
        <v>#DIV/0!</v>
      </c>
      <c r="D19" s="38">
        <v>0.48464163822525597</v>
      </c>
      <c r="E19" s="39">
        <v>0.61252115059221657</v>
      </c>
      <c r="F19" s="53" t="e">
        <f>ACOS((2*(1-$C19))-1)-ACOS((2*(1-D19))-1)</f>
        <v>#DIV/0!</v>
      </c>
      <c r="G19" s="54" t="e">
        <f>ACOS((2*(1-$C19))-1)-ACOS((2*(1-E19))-1)</f>
        <v>#DIV/0!</v>
      </c>
      <c r="H19" s="50" t="e">
        <f>(1-NORMSDIST(ABS(F19*SQRT((2*$J19*K19)/($J19+K19)/2))))*2</f>
        <v>#DIV/0!</v>
      </c>
      <c r="I19" s="51" t="e">
        <f>(1-NORMSDIST(ABS(G19*SQRT((2*$J19*L19)/($J19+L19)/2))))*2</f>
        <v>#DIV/0!</v>
      </c>
      <c r="J19" s="42">
        <f>set_indoor+set_outdoor</f>
        <v>0</v>
      </c>
      <c r="K19" s="42">
        <v>586</v>
      </c>
      <c r="L19" s="42">
        <v>591</v>
      </c>
    </row>
    <row r="20" spans="1:12" ht="13" customHeight="1">
      <c r="B20" s="37" t="s">
        <v>40</v>
      </c>
      <c r="C20" s="39" t="e">
        <f>set_familiar/(set_familiar+set_unfamiliar)</f>
        <v>#DIV/0!</v>
      </c>
      <c r="D20" s="38">
        <v>0.61562499999999998</v>
      </c>
      <c r="E20" s="39">
        <v>0.78758169934640521</v>
      </c>
      <c r="F20" s="53" t="e">
        <f>ACOS((2*(1-$C20))-1)-ACOS((2*(1-D20))-1)</f>
        <v>#DIV/0!</v>
      </c>
      <c r="G20" s="54" t="e">
        <f>ACOS((2*(1-$C20))-1)-ACOS((2*(1-E20))-1)</f>
        <v>#DIV/0!</v>
      </c>
      <c r="H20" s="50" t="e">
        <f>(1-NORMSDIST(ABS(F20*SQRT((2*$J20*K20)/($J20+K20)/2))))*2</f>
        <v>#DIV/0!</v>
      </c>
      <c r="I20" s="51" t="e">
        <f>(1-NORMSDIST(ABS(G20*SQRT((2*$J20*L20)/($J20+L20)/2))))*2</f>
        <v>#DIV/0!</v>
      </c>
      <c r="J20" s="42">
        <f>set_familiar+set_unfamiliar</f>
        <v>0</v>
      </c>
      <c r="K20" s="42">
        <v>320</v>
      </c>
      <c r="L20" s="42">
        <v>306</v>
      </c>
    </row>
    <row r="21" spans="1:12" s="52" customFormat="1" ht="24" customHeight="1">
      <c r="A21" s="44" t="s">
        <v>41</v>
      </c>
      <c r="B21" s="45"/>
      <c r="C21" s="46"/>
      <c r="D21" s="47"/>
      <c r="E21" s="46"/>
      <c r="F21" s="48"/>
      <c r="G21" s="49"/>
      <c r="H21" s="50"/>
      <c r="I21" s="51"/>
    </row>
    <row r="22" spans="1:12" ht="13" customHeight="1">
      <c r="B22" s="37" t="s">
        <v>0</v>
      </c>
      <c r="C22" s="39" t="e">
        <f>neg_total/(neg_total+pos_total)</f>
        <v>#DIV/0!</v>
      </c>
      <c r="D22" s="38">
        <v>0.647887323943662</v>
      </c>
      <c r="E22" s="39">
        <v>0.65953307392996108</v>
      </c>
      <c r="F22" s="53" t="e">
        <f t="shared" ref="F22:G26" si="5">ACOS((2*(1-$C22))-1)-ACOS((2*(1-D22))-1)</f>
        <v>#DIV/0!</v>
      </c>
      <c r="G22" s="54" t="e">
        <f t="shared" si="5"/>
        <v>#DIV/0!</v>
      </c>
      <c r="H22" s="50" t="e">
        <f t="shared" ref="H22:I26" si="6">(1-NORMSDIST(ABS(F22*SQRT((2*$J22*K22)/($J22+K22)/2))))*2</f>
        <v>#DIV/0!</v>
      </c>
      <c r="I22" s="51" t="e">
        <f t="shared" si="6"/>
        <v>#DIV/0!</v>
      </c>
      <c r="J22" s="42">
        <f>neg_total+pos_total</f>
        <v>0</v>
      </c>
      <c r="K22" s="42">
        <v>809</v>
      </c>
      <c r="L22" s="42">
        <v>865</v>
      </c>
    </row>
    <row r="23" spans="1:12" ht="13" customHeight="1">
      <c r="B23" s="37" t="s">
        <v>1</v>
      </c>
      <c r="C23" s="39" t="e">
        <f>mf_bodily/mf_total</f>
        <v>#DIV/0!</v>
      </c>
      <c r="D23" s="38">
        <v>0.29268292682926828</v>
      </c>
      <c r="E23" s="39">
        <v>0.34951456310679613</v>
      </c>
      <c r="F23" s="53" t="e">
        <f t="shared" si="5"/>
        <v>#DIV/0!</v>
      </c>
      <c r="G23" s="54" t="e">
        <f t="shared" si="5"/>
        <v>#DIV/0!</v>
      </c>
      <c r="H23" s="50" t="e">
        <f t="shared" si="6"/>
        <v>#DIV/0!</v>
      </c>
      <c r="I23" s="51" t="e">
        <f t="shared" si="6"/>
        <v>#DIV/0!</v>
      </c>
      <c r="J23" s="42">
        <f>mf_total</f>
        <v>0</v>
      </c>
      <c r="K23" s="42">
        <v>205</v>
      </c>
      <c r="L23" s="42">
        <v>206</v>
      </c>
    </row>
    <row r="24" spans="1:12" ht="13" customHeight="1">
      <c r="B24" s="37" t="s">
        <v>2</v>
      </c>
      <c r="C24" s="39" t="e">
        <f>emot_negative/emot_total</f>
        <v>#DIV/0!</v>
      </c>
      <c r="D24" s="38">
        <v>0.80496453900709219</v>
      </c>
      <c r="E24" s="39">
        <v>0.80476190476190479</v>
      </c>
      <c r="F24" s="53" t="e">
        <f t="shared" si="5"/>
        <v>#DIV/0!</v>
      </c>
      <c r="G24" s="54" t="e">
        <f t="shared" si="5"/>
        <v>#DIV/0!</v>
      </c>
      <c r="H24" s="50" t="e">
        <f t="shared" si="6"/>
        <v>#DIV/0!</v>
      </c>
      <c r="I24" s="51" t="e">
        <f t="shared" si="6"/>
        <v>#DIV/0!</v>
      </c>
      <c r="J24" s="42">
        <f>emot_total</f>
        <v>0</v>
      </c>
      <c r="K24" s="42">
        <v>282</v>
      </c>
      <c r="L24" s="42">
        <v>420</v>
      </c>
    </row>
    <row r="25" spans="1:12" ht="13" customHeight="1">
      <c r="B25" s="37" t="s">
        <v>3</v>
      </c>
      <c r="C25" s="39" t="e">
        <f>succ_dinv/(succ_dinv+fail_dinv)</f>
        <v>#DIV/0!</v>
      </c>
      <c r="D25" s="38">
        <v>0.51063829787234039</v>
      </c>
      <c r="E25" s="39">
        <v>0.42307692307692307</v>
      </c>
      <c r="F25" s="53" t="e">
        <f t="shared" si="5"/>
        <v>#DIV/0!</v>
      </c>
      <c r="G25" s="54" t="e">
        <f t="shared" si="5"/>
        <v>#DIV/0!</v>
      </c>
      <c r="H25" s="50" t="e">
        <f t="shared" si="6"/>
        <v>#DIV/0!</v>
      </c>
      <c r="I25" s="51" t="e">
        <f t="shared" si="6"/>
        <v>#DIV/0!</v>
      </c>
      <c r="J25" s="42">
        <f>succ_dinv+fail_dinv</f>
        <v>0</v>
      </c>
      <c r="K25" s="42">
        <v>141</v>
      </c>
      <c r="L25" s="42">
        <v>78</v>
      </c>
    </row>
    <row r="26" spans="1:12" ht="13" customHeight="1">
      <c r="B26" s="37" t="s">
        <v>4</v>
      </c>
      <c r="C26" s="39" t="e">
        <f>obj_TAS/obj_body</f>
        <v>#DIV/0!</v>
      </c>
      <c r="D26" s="38">
        <v>0.30894308943089432</v>
      </c>
      <c r="E26" s="39">
        <v>0.19745222929936307</v>
      </c>
      <c r="F26" s="53" t="e">
        <f t="shared" si="5"/>
        <v>#DIV/0!</v>
      </c>
      <c r="G26" s="54" t="e">
        <f t="shared" si="5"/>
        <v>#DIV/0!</v>
      </c>
      <c r="H26" s="50" t="e">
        <f t="shared" si="6"/>
        <v>#DIV/0!</v>
      </c>
      <c r="I26" s="51" t="e">
        <f t="shared" si="6"/>
        <v>#DIV/0!</v>
      </c>
      <c r="J26" s="42">
        <f>obj_body</f>
        <v>0</v>
      </c>
      <c r="K26" s="42">
        <v>246</v>
      </c>
      <c r="L26" s="42">
        <v>314</v>
      </c>
    </row>
    <row r="27" spans="1:12" s="52" customFormat="1" ht="24" customHeight="1">
      <c r="A27" s="44" t="s">
        <v>5</v>
      </c>
      <c r="B27" s="45"/>
      <c r="C27" s="46"/>
      <c r="D27" s="47"/>
      <c r="E27" s="46"/>
      <c r="F27" s="48"/>
      <c r="G27" s="49"/>
      <c r="H27" s="50"/>
      <c r="I27" s="51"/>
    </row>
    <row r="28" spans="1:12" ht="13" customHeight="1">
      <c r="B28" s="37" t="s">
        <v>6</v>
      </c>
      <c r="C28" s="39" t="e">
        <f>dreams_agg/dreams_total</f>
        <v>#DIV/0!</v>
      </c>
      <c r="D28" s="38">
        <v>0.47</v>
      </c>
      <c r="E28" s="39">
        <v>0.44400000000000001</v>
      </c>
      <c r="F28" s="53" t="e">
        <f t="shared" ref="F28:G35" si="7">ACOS((2*(1-$C28))-1)-ACOS((2*(1-D28))-1)</f>
        <v>#DIV/0!</v>
      </c>
      <c r="G28" s="54" t="e">
        <f t="shared" si="7"/>
        <v>#DIV/0!</v>
      </c>
      <c r="H28" s="50" t="e">
        <f t="shared" ref="H28:I35" si="8">(1-NORMSDIST(ABS(F28*SQRT((2*$J28*K28)/($J28+K28)/2))))*2</f>
        <v>#DIV/0!</v>
      </c>
      <c r="I28" s="51" t="e">
        <f t="shared" si="8"/>
        <v>#DIV/0!</v>
      </c>
      <c r="J28" s="42">
        <f t="shared" ref="J28:J35" si="9">dreams_total</f>
        <v>0</v>
      </c>
      <c r="K28" s="42">
        <v>500</v>
      </c>
      <c r="L28" s="42">
        <v>500</v>
      </c>
    </row>
    <row r="29" spans="1:12" ht="13" customHeight="1">
      <c r="B29" s="37" t="s">
        <v>7</v>
      </c>
      <c r="C29" s="39" t="e">
        <f>dreams_fri/dreams_total</f>
        <v>#DIV/0!</v>
      </c>
      <c r="D29" s="38">
        <v>0.38200000000000001</v>
      </c>
      <c r="E29" s="39">
        <v>0.42199999999999999</v>
      </c>
      <c r="F29" s="53" t="e">
        <f t="shared" si="7"/>
        <v>#DIV/0!</v>
      </c>
      <c r="G29" s="54" t="e">
        <f t="shared" si="7"/>
        <v>#DIV/0!</v>
      </c>
      <c r="H29" s="50" t="e">
        <f t="shared" si="8"/>
        <v>#DIV/0!</v>
      </c>
      <c r="I29" s="51" t="e">
        <f t="shared" si="8"/>
        <v>#DIV/0!</v>
      </c>
      <c r="J29" s="42">
        <f t="shared" si="9"/>
        <v>0</v>
      </c>
      <c r="K29" s="42">
        <v>500</v>
      </c>
      <c r="L29" s="42">
        <v>500</v>
      </c>
    </row>
    <row r="30" spans="1:12" ht="13" customHeight="1">
      <c r="B30" s="37" t="s">
        <v>8</v>
      </c>
      <c r="C30" s="39" t="e">
        <f>dreams_sex/dreams_total</f>
        <v>#DIV/0!</v>
      </c>
      <c r="D30" s="38">
        <v>0.11600000000000001</v>
      </c>
      <c r="E30" s="39">
        <v>3.5999999999999997E-2</v>
      </c>
      <c r="F30" s="53" t="e">
        <f t="shared" si="7"/>
        <v>#DIV/0!</v>
      </c>
      <c r="G30" s="54" t="e">
        <f t="shared" si="7"/>
        <v>#DIV/0!</v>
      </c>
      <c r="H30" s="50" t="e">
        <f t="shared" si="8"/>
        <v>#DIV/0!</v>
      </c>
      <c r="I30" s="51" t="e">
        <f t="shared" si="8"/>
        <v>#DIV/0!</v>
      </c>
      <c r="J30" s="42">
        <f t="shared" si="9"/>
        <v>0</v>
      </c>
      <c r="K30" s="42">
        <v>500</v>
      </c>
      <c r="L30" s="42">
        <v>500</v>
      </c>
    </row>
    <row r="31" spans="1:12" ht="13" customHeight="1">
      <c r="B31" s="37" t="s">
        <v>9</v>
      </c>
      <c r="C31" s="39" t="e">
        <f>dreams_mf/dreams_total</f>
        <v>#DIV/0!</v>
      </c>
      <c r="D31" s="38">
        <v>0.36199999999999999</v>
      </c>
      <c r="E31" s="39">
        <v>0.33400000000000002</v>
      </c>
      <c r="F31" s="53" t="e">
        <f t="shared" si="7"/>
        <v>#DIV/0!</v>
      </c>
      <c r="G31" s="54" t="e">
        <f t="shared" si="7"/>
        <v>#DIV/0!</v>
      </c>
      <c r="H31" s="50" t="e">
        <f t="shared" si="8"/>
        <v>#DIV/0!</v>
      </c>
      <c r="I31" s="51" t="e">
        <f t="shared" si="8"/>
        <v>#DIV/0!</v>
      </c>
      <c r="J31" s="42">
        <f t="shared" si="9"/>
        <v>0</v>
      </c>
      <c r="K31" s="42">
        <v>500</v>
      </c>
      <c r="L31" s="42">
        <v>500</v>
      </c>
    </row>
    <row r="32" spans="1:12" ht="13" customHeight="1">
      <c r="B32" s="37" t="s">
        <v>10</v>
      </c>
      <c r="C32" s="39" t="e">
        <f>dreams_gf/dreams_total</f>
        <v>#DIV/0!</v>
      </c>
      <c r="D32" s="38">
        <v>0.06</v>
      </c>
      <c r="E32" s="39">
        <v>5.6000000000000001E-2</v>
      </c>
      <c r="F32" s="53" t="e">
        <f t="shared" si="7"/>
        <v>#DIV/0!</v>
      </c>
      <c r="G32" s="54" t="e">
        <f t="shared" si="7"/>
        <v>#DIV/0!</v>
      </c>
      <c r="H32" s="50" t="e">
        <f t="shared" si="8"/>
        <v>#DIV/0!</v>
      </c>
      <c r="I32" s="51" t="e">
        <f t="shared" si="8"/>
        <v>#DIV/0!</v>
      </c>
      <c r="J32" s="42">
        <f t="shared" si="9"/>
        <v>0</v>
      </c>
      <c r="K32" s="42">
        <v>500</v>
      </c>
      <c r="L32" s="42">
        <v>500</v>
      </c>
    </row>
    <row r="33" spans="2:12" ht="13" customHeight="1">
      <c r="B33" s="37" t="s">
        <v>11</v>
      </c>
      <c r="C33" s="39" t="e">
        <f>dreams_succ/dreams_total</f>
        <v>#DIV/0!</v>
      </c>
      <c r="D33" s="38">
        <v>0.15</v>
      </c>
      <c r="E33" s="39">
        <v>7.5999999999999998E-2</v>
      </c>
      <c r="F33" s="53" t="e">
        <f t="shared" si="7"/>
        <v>#DIV/0!</v>
      </c>
      <c r="G33" s="54" t="e">
        <f t="shared" si="7"/>
        <v>#DIV/0!</v>
      </c>
      <c r="H33" s="50" t="e">
        <f t="shared" si="8"/>
        <v>#DIV/0!</v>
      </c>
      <c r="I33" s="51" t="e">
        <f t="shared" si="8"/>
        <v>#DIV/0!</v>
      </c>
      <c r="J33" s="42">
        <f t="shared" si="9"/>
        <v>0</v>
      </c>
      <c r="K33" s="42">
        <v>500</v>
      </c>
      <c r="L33" s="42">
        <v>500</v>
      </c>
    </row>
    <row r="34" spans="2:12" ht="13" customHeight="1">
      <c r="B34" s="37" t="s">
        <v>12</v>
      </c>
      <c r="C34" s="39" t="e">
        <f>dreams_fail/dreams_total</f>
        <v>#DIV/0!</v>
      </c>
      <c r="D34" s="38">
        <v>0.154</v>
      </c>
      <c r="E34" s="39">
        <v>9.8000000000000004E-2</v>
      </c>
      <c r="F34" s="53" t="e">
        <f t="shared" si="7"/>
        <v>#DIV/0!</v>
      </c>
      <c r="G34" s="54" t="e">
        <f t="shared" si="7"/>
        <v>#DIV/0!</v>
      </c>
      <c r="H34" s="50" t="e">
        <f t="shared" si="8"/>
        <v>#DIV/0!</v>
      </c>
      <c r="I34" s="51" t="e">
        <f t="shared" si="8"/>
        <v>#DIV/0!</v>
      </c>
      <c r="J34" s="42">
        <f t="shared" si="9"/>
        <v>0</v>
      </c>
      <c r="K34" s="42">
        <v>500</v>
      </c>
      <c r="L34" s="42">
        <v>500</v>
      </c>
    </row>
    <row r="35" spans="2:12" ht="13" customHeight="1">
      <c r="B35" s="37" t="s">
        <v>13</v>
      </c>
      <c r="C35" s="39" t="e">
        <f>dreams_striving/dreams_total</f>
        <v>#DIV/0!</v>
      </c>
      <c r="D35" s="38">
        <v>0.27</v>
      </c>
      <c r="E35" s="39">
        <v>0.14663951120162932</v>
      </c>
      <c r="F35" s="53" t="e">
        <f t="shared" si="7"/>
        <v>#DIV/0!</v>
      </c>
      <c r="G35" s="54" t="e">
        <f t="shared" si="7"/>
        <v>#DIV/0!</v>
      </c>
      <c r="H35" s="50" t="e">
        <f t="shared" si="8"/>
        <v>#DIV/0!</v>
      </c>
      <c r="I35" s="51" t="e">
        <f t="shared" si="8"/>
        <v>#DIV/0!</v>
      </c>
      <c r="J35" s="42">
        <f t="shared" si="9"/>
        <v>0</v>
      </c>
      <c r="K35" s="42">
        <v>500</v>
      </c>
      <c r="L35" s="42">
        <v>500</v>
      </c>
    </row>
  </sheetData>
  <phoneticPr fontId="2"/>
  <printOptions horizontalCentered="1" gridLines="1" gridLinesSet="0"/>
  <pageMargins left="0.5" right="0.5" top="1" bottom="1" header="0.5" footer="0.5"/>
  <pageSetup orientation="portrait" horizontalDpi="4294967292" verticalDpi="4294967292"/>
  <headerFooter>
    <oddHeader>&amp;C&amp;F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Totals</vt:lpstr>
      <vt:lpstr>Percents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Schneider</dc:creator>
  <cp:lastModifiedBy>Adam Schneider</cp:lastModifiedBy>
  <dcterms:created xsi:type="dcterms:W3CDTF">2015-08-04T04:58:20Z</dcterms:created>
  <dcterms:modified xsi:type="dcterms:W3CDTF">2023-12-06T21:57:31Z</dcterms:modified>
</cp:coreProperties>
</file>